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ЭтаКнига"/>
  <mc:AlternateContent xmlns:mc="http://schemas.openxmlformats.org/markup-compatibility/2006">
    <mc:Choice Requires="x15">
      <x15ac:absPath xmlns:x15ac="http://schemas.microsoft.com/office/spreadsheetml/2010/11/ac" url="\\storage\PROFILES\Закупки\Burtseva.ED\Desktop\"/>
    </mc:Choice>
  </mc:AlternateContent>
  <xr:revisionPtr revIDLastSave="0" documentId="8_{E5275FDB-A4D7-479E-8F61-CE1672ABFD2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Print_Area" localSheetId="0">'Расчет НМЦД'!$A$1:$K$114</definedName>
    <definedName name="мил">{0,"овz";1,"z";2,"аz";5,"овz"}</definedName>
    <definedName name="НДС">#REF!</definedName>
    <definedName name="НМЦК">#REF!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04" i="2" l="1"/>
  <c r="K104" i="2" s="1"/>
  <c r="H104" i="2"/>
  <c r="F102" i="2"/>
  <c r="F101" i="2" s="1"/>
  <c r="E102" i="2"/>
  <c r="D102" i="2"/>
  <c r="D101" i="2" s="1"/>
  <c r="E101" i="2"/>
  <c r="H69" i="2"/>
  <c r="I69" i="2"/>
  <c r="G69" i="2" s="1"/>
  <c r="F97" i="2"/>
  <c r="F96" i="2" s="1"/>
  <c r="E97" i="2"/>
  <c r="E96" i="2" s="1"/>
  <c r="D97" i="2"/>
  <c r="D96" i="2" s="1"/>
  <c r="F92" i="2"/>
  <c r="F91" i="2" s="1"/>
  <c r="E92" i="2"/>
  <c r="E91" i="2" s="1"/>
  <c r="D92" i="2"/>
  <c r="D91" i="2" s="1"/>
  <c r="F87" i="2"/>
  <c r="F86" i="2" s="1"/>
  <c r="E87" i="2"/>
  <c r="E86" i="2" s="1"/>
  <c r="D87" i="2"/>
  <c r="D86" i="2" s="1"/>
  <c r="F82" i="2"/>
  <c r="F81" i="2" s="1"/>
  <c r="E82" i="2"/>
  <c r="E81" i="2" s="1"/>
  <c r="D82" i="2"/>
  <c r="D81" i="2" s="1"/>
  <c r="F77" i="2"/>
  <c r="F76" i="2" s="1"/>
  <c r="E77" i="2"/>
  <c r="E76" i="2" s="1"/>
  <c r="D77" i="2"/>
  <c r="D76" i="2" s="1"/>
  <c r="F72" i="2"/>
  <c r="F71" i="2" s="1"/>
  <c r="E72" i="2"/>
  <c r="E71" i="2" s="1"/>
  <c r="D72" i="2"/>
  <c r="D71" i="2" s="1"/>
  <c r="F67" i="2"/>
  <c r="F66" i="2" s="1"/>
  <c r="E67" i="2"/>
  <c r="E66" i="2" s="1"/>
  <c r="D67" i="2"/>
  <c r="D66" i="2" s="1"/>
  <c r="F62" i="2"/>
  <c r="F61" i="2" s="1"/>
  <c r="E62" i="2"/>
  <c r="E61" i="2" s="1"/>
  <c r="D62" i="2"/>
  <c r="D61" i="2" s="1"/>
  <c r="F57" i="2"/>
  <c r="F56" i="2" s="1"/>
  <c r="E57" i="2"/>
  <c r="E56" i="2" s="1"/>
  <c r="D57" i="2"/>
  <c r="D56" i="2" s="1"/>
  <c r="F52" i="2"/>
  <c r="F51" i="2" s="1"/>
  <c r="E52" i="2"/>
  <c r="E51" i="2" s="1"/>
  <c r="D52" i="2"/>
  <c r="D51" i="2" s="1"/>
  <c r="F47" i="2"/>
  <c r="F46" i="2" s="1"/>
  <c r="E47" i="2"/>
  <c r="E46" i="2" s="1"/>
  <c r="D47" i="2"/>
  <c r="D46" i="2" s="1"/>
  <c r="F42" i="2"/>
  <c r="F41" i="2" s="1"/>
  <c r="E42" i="2"/>
  <c r="E41" i="2" s="1"/>
  <c r="D42" i="2"/>
  <c r="D41" i="2" s="1"/>
  <c r="F37" i="2"/>
  <c r="F36" i="2" s="1"/>
  <c r="E37" i="2"/>
  <c r="E36" i="2" s="1"/>
  <c r="D37" i="2"/>
  <c r="D36" i="2" s="1"/>
  <c r="F32" i="2"/>
  <c r="F31" i="2" s="1"/>
  <c r="E32" i="2"/>
  <c r="E31" i="2" s="1"/>
  <c r="D32" i="2"/>
  <c r="D31" i="2" s="1"/>
  <c r="F27" i="2"/>
  <c r="F26" i="2" s="1"/>
  <c r="E27" i="2"/>
  <c r="E26" i="2" s="1"/>
  <c r="D27" i="2"/>
  <c r="D26" i="2" s="1"/>
  <c r="F22" i="2"/>
  <c r="F21" i="2" s="1"/>
  <c r="E22" i="2"/>
  <c r="E21" i="2" s="1"/>
  <c r="D22" i="2"/>
  <c r="D21" i="2" s="1"/>
  <c r="F17" i="2"/>
  <c r="F16" i="2" s="1"/>
  <c r="E17" i="2"/>
  <c r="E16" i="2" s="1"/>
  <c r="D17" i="2"/>
  <c r="F12" i="2"/>
  <c r="F11" i="2" s="1"/>
  <c r="E12" i="2"/>
  <c r="D12" i="2"/>
  <c r="I99" i="2"/>
  <c r="K99" i="2" s="1"/>
  <c r="K97" i="2" s="1"/>
  <c r="H99" i="2"/>
  <c r="I94" i="2"/>
  <c r="K94" i="2" s="1"/>
  <c r="K92" i="2" s="1"/>
  <c r="H94" i="2"/>
  <c r="I89" i="2"/>
  <c r="K89" i="2" s="1"/>
  <c r="K87" i="2" s="1"/>
  <c r="H89" i="2"/>
  <c r="I84" i="2"/>
  <c r="K84" i="2" s="1"/>
  <c r="K82" i="2" s="1"/>
  <c r="H84" i="2"/>
  <c r="I79" i="2"/>
  <c r="K79" i="2" s="1"/>
  <c r="K77" i="2" s="1"/>
  <c r="H79" i="2"/>
  <c r="I74" i="2"/>
  <c r="K74" i="2" s="1"/>
  <c r="K72" i="2" s="1"/>
  <c r="H74" i="2"/>
  <c r="I64" i="2"/>
  <c r="K64" i="2" s="1"/>
  <c r="K62" i="2" s="1"/>
  <c r="H64" i="2"/>
  <c r="I59" i="2"/>
  <c r="K59" i="2" s="1"/>
  <c r="K57" i="2" s="1"/>
  <c r="H59" i="2"/>
  <c r="I54" i="2"/>
  <c r="K54" i="2" s="1"/>
  <c r="K52" i="2" s="1"/>
  <c r="H54" i="2"/>
  <c r="I49" i="2"/>
  <c r="K49" i="2" s="1"/>
  <c r="K47" i="2" s="1"/>
  <c r="H49" i="2"/>
  <c r="I44" i="2"/>
  <c r="K44" i="2" s="1"/>
  <c r="K42" i="2" s="1"/>
  <c r="H44" i="2"/>
  <c r="I39" i="2"/>
  <c r="K39" i="2" s="1"/>
  <c r="K37" i="2" s="1"/>
  <c r="H39" i="2"/>
  <c r="I34" i="2"/>
  <c r="K34" i="2" s="1"/>
  <c r="K32" i="2" s="1"/>
  <c r="H34" i="2"/>
  <c r="I29" i="2"/>
  <c r="K29" i="2" s="1"/>
  <c r="K27" i="2" s="1"/>
  <c r="H29" i="2"/>
  <c r="I24" i="2"/>
  <c r="G24" i="2" s="1"/>
  <c r="H24" i="2"/>
  <c r="I14" i="2"/>
  <c r="K14" i="2" s="1"/>
  <c r="K12" i="2" s="1"/>
  <c r="I101" i="2" l="1"/>
  <c r="I102" i="2" s="1"/>
  <c r="G94" i="2"/>
  <c r="G104" i="2"/>
  <c r="K102" i="2"/>
  <c r="K101" i="2" s="1"/>
  <c r="G39" i="2"/>
  <c r="K69" i="2"/>
  <c r="K67" i="2" s="1"/>
  <c r="K24" i="2"/>
  <c r="K22" i="2" s="1"/>
  <c r="I96" i="2"/>
  <c r="I97" i="2" s="1"/>
  <c r="G74" i="2"/>
  <c r="I91" i="2"/>
  <c r="I92" i="2" s="1"/>
  <c r="G84" i="2"/>
  <c r="G79" i="2"/>
  <c r="K96" i="2"/>
  <c r="I86" i="2"/>
  <c r="I87" i="2" s="1"/>
  <c r="G89" i="2"/>
  <c r="G99" i="2"/>
  <c r="K91" i="2"/>
  <c r="I46" i="2"/>
  <c r="I47" i="2" s="1"/>
  <c r="I66" i="2"/>
  <c r="I67" i="2" s="1"/>
  <c r="I81" i="2"/>
  <c r="I82" i="2" s="1"/>
  <c r="I71" i="2"/>
  <c r="I72" i="2" s="1"/>
  <c r="G54" i="2"/>
  <c r="K86" i="2"/>
  <c r="I61" i="2"/>
  <c r="I62" i="2" s="1"/>
  <c r="I76" i="2"/>
  <c r="I77" i="2" s="1"/>
  <c r="I31" i="2"/>
  <c r="I32" i="2" s="1"/>
  <c r="K81" i="2"/>
  <c r="I41" i="2"/>
  <c r="I42" i="2" s="1"/>
  <c r="I56" i="2"/>
  <c r="I57" i="2" s="1"/>
  <c r="G29" i="2"/>
  <c r="G44" i="2"/>
  <c r="G59" i="2"/>
  <c r="I51" i="2"/>
  <c r="I52" i="2" s="1"/>
  <c r="K71" i="2"/>
  <c r="K76" i="2"/>
  <c r="I36" i="2"/>
  <c r="I37" i="2" s="1"/>
  <c r="G64" i="2"/>
  <c r="K61" i="2"/>
  <c r="K51" i="2"/>
  <c r="K56" i="2"/>
  <c r="G49" i="2"/>
  <c r="K36" i="2"/>
  <c r="K41" i="2"/>
  <c r="K46" i="2"/>
  <c r="I26" i="2"/>
  <c r="I27" i="2" s="1"/>
  <c r="G34" i="2"/>
  <c r="K31" i="2"/>
  <c r="I21" i="2"/>
  <c r="I22" i="2" s="1"/>
  <c r="K26" i="2"/>
  <c r="K66" i="2" l="1"/>
  <c r="K21" i="2"/>
  <c r="I19" i="2"/>
  <c r="K19" i="2" s="1"/>
  <c r="H19" i="2"/>
  <c r="D16" i="2"/>
  <c r="D11" i="2"/>
  <c r="K17" i="2" l="1"/>
  <c r="K16" i="2" s="1"/>
  <c r="K109" i="2"/>
  <c r="K107" i="2" s="1"/>
  <c r="K106" i="2" s="1"/>
  <c r="G19" i="2"/>
  <c r="I16" i="2"/>
  <c r="I17" i="2" s="1"/>
  <c r="K11" i="2"/>
  <c r="G14" i="2"/>
  <c r="H14" i="2"/>
  <c r="E11" i="2" l="1"/>
  <c r="I11" i="2" s="1"/>
  <c r="I12" i="2" s="1"/>
</calcChain>
</file>

<file path=xl/sharedStrings.xml><?xml version="1.0" encoding="utf-8"?>
<sst xmlns="http://schemas.openxmlformats.org/spreadsheetml/2006/main" count="496" uniqueCount="52">
  <si>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</si>
  <si>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</si>
  <si>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</si>
  <si>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</si>
  <si>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</si>
  <si>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</si>
  <si>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</si>
  <si>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</si>
  <si>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</si>
  <si>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</si>
  <si>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</si>
  <si>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</si>
  <si>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</si>
  <si>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</si>
  <si>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</si>
  <si>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</si>
  <si>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</si>
  <si>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</si>
  <si>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</si>
  <si>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</si>
  <si>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</si>
  <si>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Заместитетль Генерельного директора по событийному маркетингу АНО "Кинопарк"</t>
  </si>
  <si>
    <t>С.Ф. Даргель</t>
  </si>
  <si>
    <t>Стоимость товаров, работ, услуг</t>
  </si>
  <si>
    <t>Количество товаров, работ, услуг</t>
  </si>
  <si>
    <t>Цена за единицу товара,  работы, услуги без учета налога на добавленную стоимость</t>
  </si>
  <si>
    <t>Цена за единицу товара,  работы, услуги с учетом налога на добавленную стоимость</t>
  </si>
  <si>
    <t>Цена за единицу товара, работы, услуги без учета налога на добавленную стоимость</t>
  </si>
  <si>
    <t>шт.</t>
  </si>
  <si>
    <t>Способ определения поставщика (подрядчика, исполнителя) - Запрос предложений</t>
  </si>
  <si>
    <t>Расчет начальной (максимальной) цены договора
на изготовление и поставку брендированной продукции</t>
  </si>
  <si>
    <t>Ежедневник брендированный
Вид сувенирной полиграфической продукции: Ежедневник. 
Размер 13х21х1,7 см</t>
  </si>
  <si>
    <t xml:space="preserve">Ежедневник брендированный
Вид сувенирной полиграфической продукции: Ежедневник. 
Размеры 15х21х1,5 см
</t>
  </si>
  <si>
    <t>Обвес – брелок брендированный
Вид сувенирной продукции: Обвес – брелок</t>
  </si>
  <si>
    <t xml:space="preserve">Ремувка брендированная
Вид сувенирной продукции: Ремувка. </t>
  </si>
  <si>
    <t>Кинохлопушка брендированная
Вид сувенирной продукции: Модель кинохлопушки.</t>
  </si>
  <si>
    <t>Наклейка брендированная
Вид сувенирно-полиграфической продукции:
Размер: 14,5 х 21 см</t>
  </si>
  <si>
    <t>Шопер брендированный
Вид сувенирной текстильной продукции: Шопер.
Размеры: 44х40х14 см, ручки: 68х3,5 см</t>
  </si>
  <si>
    <t xml:space="preserve">Худи брендированное
Вид сувенирной текстильной продукции: Худи.
Цвет текстильной сувенирной продукции – молочно-белый  </t>
  </si>
  <si>
    <t xml:space="preserve">Худи брендированное
Вид сувенирной текстильной продукции: Худи. 
Цвет текстильной сувенирной продукции - чёрный </t>
  </si>
  <si>
    <t>Шапка брендированная
Вид сувенирной трикотажной продукции: Шапка.</t>
  </si>
  <si>
    <t>Шарф брендированный
Вид сувенирной трикотажной продукции: Шарф.</t>
  </si>
  <si>
    <t>Внешний аккумулятор
Вид сувенирной канцелярской продукции: Аккумулятор. 
Тип: Внешнее зарядное устройство.</t>
  </si>
  <si>
    <t>Картхолдер брендированный
Вид сувенирной канцелярской продукции: Картхолдер.</t>
  </si>
  <si>
    <t>Пакет подарочный брендированный
Высота: 430 мм.
Длина: 340 мм.
Ширина: 170 мм.
Белый</t>
  </si>
  <si>
    <t>Пакет подарочный брендированный
Вид сувенирной полиграфической продукции: Подарочный пакет. 
Высота: 430 мм.
Длина: 340 мм.
Ширина: 170 мм.
Синий</t>
  </si>
  <si>
    <t>Пакет подарочный брендированный 
Вид сувенирной полиграфической продукции: Подарочный пакет. 
Высота: 230 мм.
Длина: 340 мм.
Ширина: 100 мм.
Белый</t>
  </si>
  <si>
    <t>Пакет подарочный брендированный
Вид сувенирной полиграфической продукции: Подарочный пакет. 
Высота: 230 мм.
Длина: 340 мм.
Ширина: 100 мм.
Синий</t>
  </si>
  <si>
    <t xml:space="preserve">Ёлочная игрушка брендированная в упаковке
Вид сувенирной продукции: Ёлочная игрушка. </t>
  </si>
  <si>
    <t>Ручка шариковая брендированная
Вид сувенирной продукции: Ручка</t>
  </si>
  <si>
    <t>Начальная (максимальная) цена Договора составляет: 9 587 586 (Девять миллионов пятьсот восемьдесят семь тысяч пятьсот восемьдесят шесть) рублей 00 копеек, с НДС 20%.</t>
  </si>
  <si>
    <t xml:space="preserve">Дата составления таблицы "04" декабря 2025 г.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</si>
</sst>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74">
    <xf numFmtId="0" fontId="0" fillId="0" borderId="0" xfId="0"/>
    <xf numFmtId="0" fontId="4" fillId="0" borderId="0" xfId="0" applyFont="1"/>
    <xf numFmtId="0" fontId="12" fillId="0" borderId="7" xfId="0" applyFont="1" applyBorder="1" applyAlignment="1">
      <alignment vertical="center" wrapText="1"/>
    </xf>
    <xf numFmtId="4" fontId="15" fillId="0" borderId="7" xfId="4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6" applyFont="1"/>
    <xf numFmtId="0" fontId="10" fillId="0" borderId="0" xfId="0" applyFont="1" applyAlignment="1">
      <alignment vertical="top" wrapText="1"/>
    </xf>
    <xf numFmtId="0" fontId="5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  <xf numFmtId="165" fontId="10" fillId="2" borderId="7" xfId="0" applyNumberFormat="1" applyFont="1" applyFill="1" applyBorder="1" applyAlignment="1">
      <alignment horizontal="center" vertical="center" wrapText="1"/>
    </xf>
    <xf numFmtId="10" fontId="1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9" fontId="16" fillId="0" borderId="7" xfId="0" applyNumberFormat="1" applyFont="1" applyBorder="1" applyAlignment="1">
      <alignment horizontal="center" vertical="center" wrapText="1"/>
    </xf>
    <xf numFmtId="4" fontId="12" fillId="0" borderId="7" xfId="7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center" vertical="center"/>
    </xf>
    <xf numFmtId="4" fontId="15" fillId="4" borderId="7" xfId="4" applyNumberFormat="1" applyFont="1" applyFill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 wrapText="1"/>
    </xf>
    <xf numFmtId="4" fontId="12" fillId="0" borderId="7" xfId="7" applyNumberFormat="1" applyFont="1" applyFill="1" applyBorder="1" applyAlignment="1">
      <alignment horizontal="center" vertical="center" wrapText="1" shrinkToFit="1"/>
    </xf>
    <xf numFmtId="0" fontId="10" fillId="0" borderId="0" xfId="0" applyFont="1"/>
    <xf numFmtId="14" fontId="10" fillId="0" borderId="7" xfId="0" applyNumberFormat="1" applyFont="1" applyFill="1" applyBorder="1" applyAlignment="1">
      <alignment horizontal="center" vertical="center"/>
    </xf>
    <xf numFmtId="10" fontId="16" fillId="2" borderId="7" xfId="0" applyNumberFormat="1" applyFont="1" applyFill="1" applyBorder="1" applyAlignment="1">
      <alignment horizontal="center" vertical="center" wrapText="1"/>
    </xf>
    <xf numFmtId="165" fontId="16" fillId="0" borderId="7" xfId="0" applyNumberFormat="1" applyFont="1" applyFill="1" applyBorder="1" applyAlignment="1">
      <alignment horizontal="center" vertical="center" wrapText="1"/>
    </xf>
    <xf numFmtId="4" fontId="16" fillId="0" borderId="7" xfId="7" applyNumberFormat="1" applyFont="1" applyFill="1" applyBorder="1" applyAlignment="1">
      <alignment horizontal="center" vertical="center" wrapText="1" shrinkToFit="1"/>
    </xf>
    <xf numFmtId="0" fontId="4" fillId="0" borderId="0" xfId="0" applyFont="1" applyBorder="1"/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1" fontId="15" fillId="0" borderId="2" xfId="4" applyNumberFormat="1" applyFont="1" applyBorder="1" applyAlignment="1">
      <alignment horizontal="center" vertical="center" wrapText="1"/>
    </xf>
    <xf numFmtId="1" fontId="15" fillId="0" borderId="4" xfId="4" applyNumberFormat="1" applyFont="1" applyBorder="1" applyAlignment="1">
      <alignment horizontal="center" vertical="center" wrapText="1"/>
    </xf>
    <xf numFmtId="1" fontId="15" fillId="0" borderId="6" xfId="4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center" vertical="center" wrapText="1"/>
    </xf>
    <xf numFmtId="10" fontId="16" fillId="0" borderId="2" xfId="0" applyNumberFormat="1" applyFont="1" applyBorder="1" applyAlignment="1">
      <alignment horizontal="center" vertical="center" wrapText="1"/>
    </xf>
    <xf numFmtId="10" fontId="16" fillId="0" borderId="4" xfId="0" applyNumberFormat="1" applyFont="1" applyBorder="1" applyAlignment="1">
      <alignment horizontal="center" vertical="center" wrapText="1"/>
    </xf>
    <xf numFmtId="10" fontId="16" fillId="0" borderId="6" xfId="0" applyNumberFormat="1" applyFont="1" applyBorder="1" applyAlignment="1">
      <alignment horizontal="center" vertical="center" wrapText="1"/>
    </xf>
    <xf numFmtId="166" fontId="10" fillId="0" borderId="0" xfId="6" applyNumberFormat="1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2032000</xdr:colOff>
      <xdr:row>116</xdr:row>
      <xdr:rowOff>0</xdr:rowOff>
    </xdr:from>
    <xdr:to>
      <xdr:col>2</xdr:col>
      <xdr:colOff>96982</xdr:colOff>
      <xdr:row>119</xdr:row>
      <xdr:rowOff>139700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65CE2916-0118-4441-A4AF-C48C7B27884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0" y="87706200"/>
          <a:ext cx="3302000" cy="825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116"/>
  <sheetViews>
    <sheetView tabSelected="1" topLeftCell="A106" zoomScale="70" zoomScaleNormal="70" zoomScaleSheetLayoutView="70" workbookViewId="0">
      <selection activeCell="D110" sqref="D110"/>
    </sheetView>
  </sheetViews>
  <sheetFormatPr defaultColWidth="9.140625" defaultRowHeight="18.75" x14ac:dyDescent="0.3"/>
  <cols>
    <col min="1" max="1" width="35.5703125" style="1" customWidth="1"/>
    <col min="2" max="2" width="40" style="29" customWidth="1"/>
    <col min="3" max="3" width="15.85546875" style="1" customWidth="1"/>
    <col min="4" max="4" width="22.42578125" style="1" customWidth="1"/>
    <col min="5" max="5" width="23" style="1" customWidth="1"/>
    <col min="6" max="7" width="22.42578125" style="1" customWidth="1"/>
    <col min="8" max="8" width="37.42578125" style="1" customWidth="1"/>
    <col min="9" max="9" width="20.42578125" style="14" customWidth="1"/>
    <col min="10" max="10" width="16.42578125" style="1" customWidth="1"/>
    <col min="11" max="11" width="22.140625" style="1" customWidth="1"/>
    <col min="12" max="12" width="11.85546875" style="1" customWidth="1"/>
    <col min="13" max="16384" width="9.140625" style="1"/>
  </cols>
  <sheetData>
    <row r="1" spans="1:11" ht="24.95" customHeight="1" x14ac:dyDescent="0.3">
      <c r="G1" s="35" t="s">
        <v>19</v>
      </c>
      <c r="H1" s="35"/>
      <c r="I1" s="35"/>
      <c r="J1" s="35"/>
      <c r="K1" s="35"/>
    </row>
    <row r="2" spans="1:11" ht="68.45" customHeight="1" x14ac:dyDescent="0.25">
      <c r="A2" s="36" t="s">
        <v>30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5" hidden="1" customHeight="1" x14ac:dyDescent="0.25">
      <c r="A3" s="43"/>
      <c r="B3" s="43"/>
      <c r="C3" s="43"/>
      <c r="D3" s="43"/>
      <c r="E3" s="43"/>
      <c r="F3" s="43"/>
      <c r="G3" s="43"/>
      <c r="H3" s="43"/>
      <c r="I3" s="44"/>
      <c r="J3" s="43"/>
      <c r="K3" s="43"/>
    </row>
    <row r="4" spans="1:11" ht="25.5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34.5" customHeight="1" x14ac:dyDescent="0.3">
      <c r="G5" s="59" t="s">
        <v>29</v>
      </c>
      <c r="H5" s="59"/>
      <c r="I5" s="59"/>
      <c r="J5" s="59"/>
      <c r="K5" s="59"/>
    </row>
    <row r="6" spans="1:11" ht="37.5" customHeight="1" x14ac:dyDescent="0.25">
      <c r="A6" s="60" t="s">
        <v>7</v>
      </c>
      <c r="B6" s="60" t="s">
        <v>0</v>
      </c>
      <c r="C6" s="60" t="s">
        <v>1</v>
      </c>
      <c r="D6" s="52" t="s">
        <v>13</v>
      </c>
      <c r="E6" s="53"/>
      <c r="F6" s="54"/>
      <c r="G6" s="55" t="s">
        <v>9</v>
      </c>
      <c r="H6" s="56"/>
      <c r="I6" s="8" t="s">
        <v>13</v>
      </c>
      <c r="J6" s="60" t="s">
        <v>24</v>
      </c>
      <c r="K6" s="60" t="s">
        <v>23</v>
      </c>
    </row>
    <row r="7" spans="1:11" ht="15.95" customHeight="1" x14ac:dyDescent="0.25">
      <c r="A7" s="61"/>
      <c r="B7" s="61"/>
      <c r="C7" s="61"/>
      <c r="D7" s="46" t="s">
        <v>2</v>
      </c>
      <c r="E7" s="47"/>
      <c r="F7" s="48"/>
      <c r="G7" s="57"/>
      <c r="H7" s="58"/>
      <c r="I7" s="63" t="s">
        <v>4</v>
      </c>
      <c r="J7" s="61"/>
      <c r="K7" s="61"/>
    </row>
    <row r="8" spans="1:11" ht="32.450000000000003" customHeight="1" x14ac:dyDescent="0.25">
      <c r="A8" s="61"/>
      <c r="B8" s="61"/>
      <c r="C8" s="61"/>
      <c r="D8" s="49"/>
      <c r="E8" s="50"/>
      <c r="F8" s="51"/>
      <c r="G8" s="60" t="s">
        <v>3</v>
      </c>
      <c r="H8" s="60" t="s">
        <v>20</v>
      </c>
      <c r="I8" s="64"/>
      <c r="J8" s="61"/>
      <c r="K8" s="61"/>
    </row>
    <row r="9" spans="1:11" ht="24" customHeight="1" x14ac:dyDescent="0.25">
      <c r="A9" s="62"/>
      <c r="B9" s="62"/>
      <c r="C9" s="62"/>
      <c r="D9" s="17" t="s">
        <v>16</v>
      </c>
      <c r="E9" s="17" t="s">
        <v>17</v>
      </c>
      <c r="F9" s="17" t="s">
        <v>18</v>
      </c>
      <c r="G9" s="62"/>
      <c r="H9" s="62"/>
      <c r="I9" s="65"/>
      <c r="J9" s="62"/>
      <c r="K9" s="62"/>
    </row>
    <row r="10" spans="1:1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17">
        <v>9</v>
      </c>
      <c r="J10" s="17">
        <v>10</v>
      </c>
      <c r="K10" s="18">
        <v>11</v>
      </c>
    </row>
    <row r="11" spans="1:11" ht="75" customHeight="1" x14ac:dyDescent="0.25">
      <c r="A11" s="2" t="s">
        <v>25</v>
      </c>
      <c r="B11" s="37" t="s">
        <v>36</v>
      </c>
      <c r="C11" s="60" t="s">
        <v>28</v>
      </c>
      <c r="D11" s="3">
        <f>D14-D12</f>
        <v>73</v>
      </c>
      <c r="E11" s="3">
        <f t="shared" ref="E11" si="0">E14-E12</f>
        <v>83.14</v>
      </c>
      <c r="F11" s="3">
        <f>F14-F12</f>
        <v>71.580000000000013</v>
      </c>
      <c r="G11" s="16" t="s">
        <v>11</v>
      </c>
      <c r="H11" s="16" t="s">
        <v>11</v>
      </c>
      <c r="I11" s="4">
        <f>ROUND((D11+E11+F11)/3,2)</f>
        <v>75.91</v>
      </c>
      <c r="J11" s="19" t="s">
        <v>11</v>
      </c>
      <c r="K11" s="26">
        <f>K14-K12</f>
        <v>53135.83</v>
      </c>
    </row>
    <row r="12" spans="1:11" ht="75" customHeight="1" x14ac:dyDescent="0.25">
      <c r="A12" s="2" t="s">
        <v>8</v>
      </c>
      <c r="B12" s="38"/>
      <c r="C12" s="61"/>
      <c r="D12" s="25">
        <f>ROUND(D14*D13/(100%+D13),2)</f>
        <v>14.6</v>
      </c>
      <c r="E12" s="25">
        <f t="shared" ref="E12:F12" si="1">ROUND(E14*E13/(100%+E13),2)</f>
        <v>16.63</v>
      </c>
      <c r="F12" s="25">
        <f t="shared" si="1"/>
        <v>14.32</v>
      </c>
      <c r="G12" s="16" t="s">
        <v>11</v>
      </c>
      <c r="H12" s="16" t="s">
        <v>11</v>
      </c>
      <c r="I12" s="5">
        <f>I14-I11</f>
        <v>15.180000000000007</v>
      </c>
      <c r="J12" s="16" t="s">
        <v>11</v>
      </c>
      <c r="K12" s="25">
        <f>ROUND(K14*K13/(100%+K13),2)</f>
        <v>10627.17</v>
      </c>
    </row>
    <row r="13" spans="1:11" ht="75" customHeight="1" x14ac:dyDescent="0.25">
      <c r="A13" s="2" t="s">
        <v>10</v>
      </c>
      <c r="B13" s="38"/>
      <c r="C13" s="61"/>
      <c r="D13" s="16">
        <v>0.2</v>
      </c>
      <c r="E13" s="16">
        <v>0.2</v>
      </c>
      <c r="F13" s="16">
        <v>0.2</v>
      </c>
      <c r="G13" s="16" t="s">
        <v>11</v>
      </c>
      <c r="H13" s="16" t="s">
        <v>11</v>
      </c>
      <c r="I13" s="16" t="s">
        <v>11</v>
      </c>
      <c r="J13" s="16" t="s">
        <v>11</v>
      </c>
      <c r="K13" s="20">
        <v>0.2</v>
      </c>
    </row>
    <row r="14" spans="1:11" ht="75" customHeight="1" x14ac:dyDescent="0.25">
      <c r="A14" s="2" t="s">
        <v>26</v>
      </c>
      <c r="B14" s="39"/>
      <c r="C14" s="62"/>
      <c r="D14" s="21">
        <v>87.6</v>
      </c>
      <c r="E14" s="21">
        <v>99.77</v>
      </c>
      <c r="F14" s="28">
        <v>85.9</v>
      </c>
      <c r="G14" s="7">
        <f>_xlfn.STDEV.S(D14,E14,F14)/I14*100</f>
        <v>8.3049785454356879</v>
      </c>
      <c r="H14" s="27">
        <f>(MAX(D14:F14)*100/MIN(D14:F14))-100</f>
        <v>16.146682188591384</v>
      </c>
      <c r="I14" s="5">
        <f>ROUND((D14+E14+F14)/3,2)</f>
        <v>91.09</v>
      </c>
      <c r="J14" s="19">
        <v>1</v>
      </c>
      <c r="K14" s="5">
        <f>ROUND(I14*D15*J14,2)</f>
        <v>63763</v>
      </c>
    </row>
    <row r="15" spans="1:11" x14ac:dyDescent="0.25">
      <c r="A15" s="2" t="s">
        <v>14</v>
      </c>
      <c r="B15" s="16"/>
      <c r="C15" s="16"/>
      <c r="D15" s="40">
        <v>700</v>
      </c>
      <c r="E15" s="41"/>
      <c r="F15" s="42"/>
      <c r="G15" s="16" t="s">
        <v>11</v>
      </c>
      <c r="H15" s="16" t="s">
        <v>11</v>
      </c>
      <c r="I15" s="16" t="s">
        <v>11</v>
      </c>
      <c r="J15" s="16" t="s">
        <v>11</v>
      </c>
      <c r="K15" s="16" t="s">
        <v>11</v>
      </c>
    </row>
    <row r="16" spans="1:11" ht="75" customHeight="1" x14ac:dyDescent="0.25">
      <c r="A16" s="2" t="s">
        <v>27</v>
      </c>
      <c r="B16" s="67" t="s">
        <v>35</v>
      </c>
      <c r="C16" s="60" t="s">
        <v>28</v>
      </c>
      <c r="D16" s="3">
        <f>D19-D17</f>
        <v>1825.1699999999998</v>
      </c>
      <c r="E16" s="3">
        <f t="shared" ref="E16:F16" si="2">E19-E17</f>
        <v>1906.33</v>
      </c>
      <c r="F16" s="3">
        <f t="shared" si="2"/>
        <v>1622.08</v>
      </c>
      <c r="G16" s="16" t="s">
        <v>11</v>
      </c>
      <c r="H16" s="16" t="s">
        <v>11</v>
      </c>
      <c r="I16" s="4">
        <f>ROUND((D16+E16+F16)/3,2)</f>
        <v>1784.53</v>
      </c>
      <c r="J16" s="16" t="s">
        <v>11</v>
      </c>
      <c r="K16" s="26">
        <f t="shared" ref="K16" si="3">K19-K17</f>
        <v>535357.5</v>
      </c>
    </row>
    <row r="17" spans="1:11" ht="75" customHeight="1" x14ac:dyDescent="0.25">
      <c r="A17" s="2" t="s">
        <v>8</v>
      </c>
      <c r="B17" s="68"/>
      <c r="C17" s="61"/>
      <c r="D17" s="25">
        <f t="shared" ref="D17:F17" si="4">ROUND(D19*D18/(100%+D18),2)</f>
        <v>365.03</v>
      </c>
      <c r="E17" s="25">
        <f t="shared" si="4"/>
        <v>381.27</v>
      </c>
      <c r="F17" s="25">
        <f t="shared" si="4"/>
        <v>324.42</v>
      </c>
      <c r="G17" s="16" t="s">
        <v>11</v>
      </c>
      <c r="H17" s="16" t="s">
        <v>11</v>
      </c>
      <c r="I17" s="5">
        <f>I19-I16</f>
        <v>356.89999999999986</v>
      </c>
      <c r="J17" s="16" t="s">
        <v>11</v>
      </c>
      <c r="K17" s="25">
        <f>ROUND(K19*K18/(100%+K18),2)</f>
        <v>107071.5</v>
      </c>
    </row>
    <row r="18" spans="1:11" ht="75" customHeight="1" x14ac:dyDescent="0.25">
      <c r="A18" s="2" t="s">
        <v>10</v>
      </c>
      <c r="B18" s="68"/>
      <c r="C18" s="61"/>
      <c r="D18" s="16">
        <v>0.2</v>
      </c>
      <c r="E18" s="16">
        <v>0.2</v>
      </c>
      <c r="F18" s="31">
        <v>0.2</v>
      </c>
      <c r="G18" s="16" t="s">
        <v>11</v>
      </c>
      <c r="H18" s="16" t="s">
        <v>11</v>
      </c>
      <c r="I18" s="16" t="s">
        <v>11</v>
      </c>
      <c r="J18" s="16" t="s">
        <v>11</v>
      </c>
      <c r="K18" s="20">
        <v>0.2</v>
      </c>
    </row>
    <row r="19" spans="1:11" ht="75" customHeight="1" x14ac:dyDescent="0.25">
      <c r="A19" s="2" t="s">
        <v>26</v>
      </c>
      <c r="B19" s="69"/>
      <c r="C19" s="62"/>
      <c r="D19" s="21">
        <v>2190.1999999999998</v>
      </c>
      <c r="E19" s="21">
        <v>2287.6</v>
      </c>
      <c r="F19" s="21">
        <v>1946.5</v>
      </c>
      <c r="G19" s="7">
        <f>_xlfn.STDEV.S(D19,E19,F19)/I19*100</f>
        <v>8.2048579721516877</v>
      </c>
      <c r="H19" s="15">
        <f>(MAX(D19:F19)*100/MIN(D19:F19))-100</f>
        <v>17.52376059594144</v>
      </c>
      <c r="I19" s="5">
        <f>ROUND((D19+E19+F19)/3,2)</f>
        <v>2141.4299999999998</v>
      </c>
      <c r="J19" s="19">
        <v>1</v>
      </c>
      <c r="K19" s="5">
        <f>ROUND(I19*D20*J19,2)</f>
        <v>642429</v>
      </c>
    </row>
    <row r="20" spans="1:11" x14ac:dyDescent="0.25">
      <c r="A20" s="2" t="s">
        <v>14</v>
      </c>
      <c r="B20" s="16"/>
      <c r="C20" s="16"/>
      <c r="D20" s="66">
        <v>300</v>
      </c>
      <c r="E20" s="66"/>
      <c r="F20" s="66"/>
      <c r="G20" s="16" t="s">
        <v>11</v>
      </c>
      <c r="H20" s="16" t="s">
        <v>11</v>
      </c>
      <c r="I20" s="16" t="s">
        <v>11</v>
      </c>
      <c r="J20" s="16" t="s">
        <v>11</v>
      </c>
      <c r="K20" s="16" t="s">
        <v>11</v>
      </c>
    </row>
    <row r="21" spans="1:11" ht="75" customHeight="1" x14ac:dyDescent="0.25">
      <c r="A21" s="2" t="s">
        <v>27</v>
      </c>
      <c r="B21" s="37" t="s">
        <v>34</v>
      </c>
      <c r="C21" s="60" t="s">
        <v>28</v>
      </c>
      <c r="D21" s="3">
        <f>D24-D22</f>
        <v>323.17</v>
      </c>
      <c r="E21" s="3">
        <f t="shared" ref="E21:F21" si="5">E24-E22</f>
        <v>342.41999999999996</v>
      </c>
      <c r="F21" s="3">
        <f t="shared" si="5"/>
        <v>300.67</v>
      </c>
      <c r="G21" s="16" t="s">
        <v>11</v>
      </c>
      <c r="H21" s="16" t="s">
        <v>11</v>
      </c>
      <c r="I21" s="4">
        <f>ROUND((D21+E21+F21)/3,2)</f>
        <v>322.08999999999997</v>
      </c>
      <c r="J21" s="16" t="s">
        <v>11</v>
      </c>
      <c r="K21" s="26">
        <f t="shared" ref="K21" si="6">K24-K22</f>
        <v>80520.83</v>
      </c>
    </row>
    <row r="22" spans="1:11" ht="75" customHeight="1" x14ac:dyDescent="0.25">
      <c r="A22" s="2" t="s">
        <v>8</v>
      </c>
      <c r="B22" s="38"/>
      <c r="C22" s="61"/>
      <c r="D22" s="25">
        <f t="shared" ref="D22:F22" si="7">ROUND(D24*D23/(100%+D23),2)</f>
        <v>64.63</v>
      </c>
      <c r="E22" s="25">
        <f t="shared" si="7"/>
        <v>68.48</v>
      </c>
      <c r="F22" s="25">
        <f t="shared" si="7"/>
        <v>60.13</v>
      </c>
      <c r="G22" s="16" t="s">
        <v>11</v>
      </c>
      <c r="H22" s="16" t="s">
        <v>11</v>
      </c>
      <c r="I22" s="5">
        <f>I24-I21</f>
        <v>64.410000000000025</v>
      </c>
      <c r="J22" s="16" t="s">
        <v>11</v>
      </c>
      <c r="K22" s="25">
        <f>ROUND(K24*K23/(100%+K23),2)</f>
        <v>16104.17</v>
      </c>
    </row>
    <row r="23" spans="1:11" ht="75" customHeight="1" x14ac:dyDescent="0.25">
      <c r="A23" s="2" t="s">
        <v>10</v>
      </c>
      <c r="B23" s="38"/>
      <c r="C23" s="61"/>
      <c r="D23" s="16">
        <v>0.2</v>
      </c>
      <c r="E23" s="16">
        <v>0.2</v>
      </c>
      <c r="F23" s="31">
        <v>0.2</v>
      </c>
      <c r="G23" s="16" t="s">
        <v>11</v>
      </c>
      <c r="H23" s="16" t="s">
        <v>11</v>
      </c>
      <c r="I23" s="16" t="s">
        <v>11</v>
      </c>
      <c r="J23" s="16" t="s">
        <v>11</v>
      </c>
      <c r="K23" s="20">
        <v>0.2</v>
      </c>
    </row>
    <row r="24" spans="1:11" ht="75" customHeight="1" x14ac:dyDescent="0.25">
      <c r="A24" s="2" t="s">
        <v>26</v>
      </c>
      <c r="B24" s="39"/>
      <c r="C24" s="62"/>
      <c r="D24" s="21">
        <v>387.8</v>
      </c>
      <c r="E24" s="21">
        <v>410.9</v>
      </c>
      <c r="F24" s="21">
        <v>360.8</v>
      </c>
      <c r="G24" s="7">
        <f>_xlfn.STDEV.S(D24,E24,F24)/I24*100</f>
        <v>6.4877843825204202</v>
      </c>
      <c r="H24" s="15">
        <f>(MAX(D24:F24)*100/MIN(D24:F24))-100</f>
        <v>13.885809312638571</v>
      </c>
      <c r="I24" s="5">
        <f>ROUND((D24+E24+F24)/3,2)</f>
        <v>386.5</v>
      </c>
      <c r="J24" s="19">
        <v>1</v>
      </c>
      <c r="K24" s="5">
        <f>ROUND(I24*D25*J24,2)</f>
        <v>96625</v>
      </c>
    </row>
    <row r="25" spans="1:11" x14ac:dyDescent="0.25">
      <c r="A25" s="2" t="s">
        <v>14</v>
      </c>
      <c r="B25" s="16"/>
      <c r="C25" s="16"/>
      <c r="D25" s="66">
        <v>250</v>
      </c>
      <c r="E25" s="66"/>
      <c r="F25" s="66"/>
      <c r="G25" s="16" t="s">
        <v>11</v>
      </c>
      <c r="H25" s="16" t="s">
        <v>11</v>
      </c>
      <c r="I25" s="16" t="s">
        <v>11</v>
      </c>
      <c r="J25" s="16" t="s">
        <v>11</v>
      </c>
      <c r="K25" s="16" t="s">
        <v>11</v>
      </c>
    </row>
    <row r="26" spans="1:11" ht="75" customHeight="1" x14ac:dyDescent="0.25">
      <c r="A26" s="2" t="s">
        <v>27</v>
      </c>
      <c r="B26" s="67" t="s">
        <v>33</v>
      </c>
      <c r="C26" s="60" t="s">
        <v>28</v>
      </c>
      <c r="D26" s="3">
        <f t="shared" ref="D26:F26" si="8">D29-D27</f>
        <v>1139.17</v>
      </c>
      <c r="E26" s="3">
        <f t="shared" si="8"/>
        <v>1208.33</v>
      </c>
      <c r="F26" s="3">
        <f t="shared" si="8"/>
        <v>1020</v>
      </c>
      <c r="G26" s="16" t="s">
        <v>11</v>
      </c>
      <c r="H26" s="16" t="s">
        <v>11</v>
      </c>
      <c r="I26" s="4">
        <f>ROUND((D26+E26+F26)/3,2)</f>
        <v>1122.5</v>
      </c>
      <c r="J26" s="16" t="s">
        <v>11</v>
      </c>
      <c r="K26" s="26">
        <f t="shared" ref="K26" si="9">K29-K27</f>
        <v>280625</v>
      </c>
    </row>
    <row r="27" spans="1:11" ht="75" customHeight="1" x14ac:dyDescent="0.25">
      <c r="A27" s="2" t="s">
        <v>8</v>
      </c>
      <c r="B27" s="68"/>
      <c r="C27" s="61"/>
      <c r="D27" s="25">
        <f t="shared" ref="D27:F27" si="10">ROUND(D29*D28/(100%+D28),2)</f>
        <v>227.83</v>
      </c>
      <c r="E27" s="25">
        <f t="shared" si="10"/>
        <v>241.67</v>
      </c>
      <c r="F27" s="25">
        <f t="shared" si="10"/>
        <v>204</v>
      </c>
      <c r="G27" s="16" t="s">
        <v>11</v>
      </c>
      <c r="H27" s="16" t="s">
        <v>11</v>
      </c>
      <c r="I27" s="5">
        <f>I29-I26</f>
        <v>224.5</v>
      </c>
      <c r="J27" s="16" t="s">
        <v>11</v>
      </c>
      <c r="K27" s="25">
        <f>ROUND(K29*K28/(100%+K28),2)</f>
        <v>56125</v>
      </c>
    </row>
    <row r="28" spans="1:11" ht="75" customHeight="1" x14ac:dyDescent="0.25">
      <c r="A28" s="2" t="s">
        <v>10</v>
      </c>
      <c r="B28" s="68"/>
      <c r="C28" s="61"/>
      <c r="D28" s="16">
        <v>0.2</v>
      </c>
      <c r="E28" s="16">
        <v>0.2</v>
      </c>
      <c r="F28" s="31">
        <v>0.2</v>
      </c>
      <c r="G28" s="16" t="s">
        <v>11</v>
      </c>
      <c r="H28" s="16" t="s">
        <v>11</v>
      </c>
      <c r="I28" s="16" t="s">
        <v>11</v>
      </c>
      <c r="J28" s="16" t="s">
        <v>11</v>
      </c>
      <c r="K28" s="20">
        <v>0.2</v>
      </c>
    </row>
    <row r="29" spans="1:11" ht="75" customHeight="1" x14ac:dyDescent="0.25">
      <c r="A29" s="2" t="s">
        <v>26</v>
      </c>
      <c r="B29" s="69"/>
      <c r="C29" s="62"/>
      <c r="D29" s="21">
        <v>1367</v>
      </c>
      <c r="E29" s="28">
        <v>1450</v>
      </c>
      <c r="F29" s="28">
        <v>1224</v>
      </c>
      <c r="G29" s="7">
        <f>_xlfn.STDEV.S(D29,E29,F29)/I29*100</f>
        <v>8.4869879050890624</v>
      </c>
      <c r="H29" s="32">
        <f>(MAX(D29:F29)*100/MIN(D29:F29))-100</f>
        <v>18.464052287581694</v>
      </c>
      <c r="I29" s="5">
        <f>ROUND((D29+E29+F29)/3,2)</f>
        <v>1347</v>
      </c>
      <c r="J29" s="19">
        <v>1</v>
      </c>
      <c r="K29" s="5">
        <f>ROUND(I29*D30*J29,2)</f>
        <v>336750</v>
      </c>
    </row>
    <row r="30" spans="1:11" x14ac:dyDescent="0.25">
      <c r="A30" s="2" t="s">
        <v>14</v>
      </c>
      <c r="B30" s="16"/>
      <c r="C30" s="16"/>
      <c r="D30" s="66">
        <v>250</v>
      </c>
      <c r="E30" s="66"/>
      <c r="F30" s="66"/>
      <c r="G30" s="16" t="s">
        <v>11</v>
      </c>
      <c r="H30" s="16" t="s">
        <v>11</v>
      </c>
      <c r="I30" s="16" t="s">
        <v>11</v>
      </c>
      <c r="J30" s="16" t="s">
        <v>11</v>
      </c>
      <c r="K30" s="16" t="s">
        <v>11</v>
      </c>
    </row>
    <row r="31" spans="1:11" ht="75" customHeight="1" x14ac:dyDescent="0.25">
      <c r="A31" s="2" t="s">
        <v>27</v>
      </c>
      <c r="B31" s="67" t="s">
        <v>32</v>
      </c>
      <c r="C31" s="60" t="s">
        <v>28</v>
      </c>
      <c r="D31" s="3">
        <f t="shared" ref="D31:F31" si="11">D34-D32</f>
        <v>1011.67</v>
      </c>
      <c r="E31" s="3">
        <f t="shared" si="11"/>
        <v>1125</v>
      </c>
      <c r="F31" s="3">
        <f t="shared" si="11"/>
        <v>947.5</v>
      </c>
      <c r="G31" s="16" t="s">
        <v>11</v>
      </c>
      <c r="H31" s="16" t="s">
        <v>11</v>
      </c>
      <c r="I31" s="4">
        <f>ROUND((D31+E31+F31)/3,2)</f>
        <v>1028.06</v>
      </c>
      <c r="J31" s="16" t="s">
        <v>11</v>
      </c>
      <c r="K31" s="26">
        <f t="shared" ref="K31" si="12">K34-K32</f>
        <v>257014.58000000002</v>
      </c>
    </row>
    <row r="32" spans="1:11" ht="75" customHeight="1" x14ac:dyDescent="0.25">
      <c r="A32" s="2" t="s">
        <v>8</v>
      </c>
      <c r="B32" s="68"/>
      <c r="C32" s="61"/>
      <c r="D32" s="25">
        <f t="shared" ref="D32:F32" si="13">ROUND(D34*D33/(100%+D33),2)</f>
        <v>202.33</v>
      </c>
      <c r="E32" s="25">
        <f t="shared" si="13"/>
        <v>225</v>
      </c>
      <c r="F32" s="25">
        <f t="shared" si="13"/>
        <v>189.5</v>
      </c>
      <c r="G32" s="16" t="s">
        <v>11</v>
      </c>
      <c r="H32" s="16" t="s">
        <v>11</v>
      </c>
      <c r="I32" s="5">
        <f>I34-I31</f>
        <v>205.61000000000013</v>
      </c>
      <c r="J32" s="16" t="s">
        <v>11</v>
      </c>
      <c r="K32" s="25">
        <f>ROUND(K34*K33/(100%+K33),2)</f>
        <v>51402.92</v>
      </c>
    </row>
    <row r="33" spans="1:11" ht="75" customHeight="1" x14ac:dyDescent="0.25">
      <c r="A33" s="2" t="s">
        <v>10</v>
      </c>
      <c r="B33" s="68"/>
      <c r="C33" s="61"/>
      <c r="D33" s="16">
        <v>0.2</v>
      </c>
      <c r="E33" s="16">
        <v>0.2</v>
      </c>
      <c r="F33" s="31">
        <v>0.2</v>
      </c>
      <c r="G33" s="16" t="s">
        <v>11</v>
      </c>
      <c r="H33" s="16" t="s">
        <v>11</v>
      </c>
      <c r="I33" s="16" t="s">
        <v>11</v>
      </c>
      <c r="J33" s="16" t="s">
        <v>11</v>
      </c>
      <c r="K33" s="20">
        <v>0.2</v>
      </c>
    </row>
    <row r="34" spans="1:11" ht="75" customHeight="1" x14ac:dyDescent="0.25">
      <c r="A34" s="2" t="s">
        <v>26</v>
      </c>
      <c r="B34" s="69"/>
      <c r="C34" s="62"/>
      <c r="D34" s="21">
        <v>1214</v>
      </c>
      <c r="E34" s="33">
        <v>1350</v>
      </c>
      <c r="F34" s="21">
        <v>1137</v>
      </c>
      <c r="G34" s="7">
        <f>_xlfn.STDEV.S(D34,E34,F34)/I34*100</f>
        <v>8.7424753314711001</v>
      </c>
      <c r="H34" s="27">
        <f>(MAX(D34:F34)*100/MIN(D34:F34))-100</f>
        <v>18.733509234828503</v>
      </c>
      <c r="I34" s="5">
        <f>ROUND((D34+E34+F34)/3,2)</f>
        <v>1233.67</v>
      </c>
      <c r="J34" s="19">
        <v>1</v>
      </c>
      <c r="K34" s="5">
        <f>ROUND(I34*D35*J34,2)</f>
        <v>308417.5</v>
      </c>
    </row>
    <row r="35" spans="1:11" x14ac:dyDescent="0.25">
      <c r="A35" s="2" t="s">
        <v>14</v>
      </c>
      <c r="B35" s="16"/>
      <c r="C35" s="16"/>
      <c r="D35" s="66">
        <v>250</v>
      </c>
      <c r="E35" s="66"/>
      <c r="F35" s="66"/>
      <c r="G35" s="16" t="s">
        <v>11</v>
      </c>
      <c r="H35" s="16" t="s">
        <v>11</v>
      </c>
      <c r="I35" s="16" t="s">
        <v>11</v>
      </c>
      <c r="J35" s="16" t="s">
        <v>11</v>
      </c>
      <c r="K35" s="16" t="s">
        <v>11</v>
      </c>
    </row>
    <row r="36" spans="1:11" ht="75" customHeight="1" x14ac:dyDescent="0.25">
      <c r="A36" s="2" t="s">
        <v>27</v>
      </c>
      <c r="B36" s="67" t="s">
        <v>31</v>
      </c>
      <c r="C36" s="60" t="s">
        <v>28</v>
      </c>
      <c r="D36" s="3">
        <f t="shared" ref="D36:F36" si="14">D39-D37</f>
        <v>1249.17</v>
      </c>
      <c r="E36" s="3">
        <f t="shared" si="14"/>
        <v>1249.0800000000002</v>
      </c>
      <c r="F36" s="3">
        <f t="shared" si="14"/>
        <v>1207.5</v>
      </c>
      <c r="G36" s="16" t="s">
        <v>11</v>
      </c>
      <c r="H36" s="16" t="s">
        <v>11</v>
      </c>
      <c r="I36" s="4">
        <f>ROUND((D36+E36+F36)/3,2)</f>
        <v>1235.25</v>
      </c>
      <c r="J36" s="16" t="s">
        <v>11</v>
      </c>
      <c r="K36" s="26">
        <f t="shared" ref="K36" si="15">K39-K37</f>
        <v>308812.5</v>
      </c>
    </row>
    <row r="37" spans="1:11" ht="75" customHeight="1" x14ac:dyDescent="0.25">
      <c r="A37" s="2" t="s">
        <v>8</v>
      </c>
      <c r="B37" s="68"/>
      <c r="C37" s="61"/>
      <c r="D37" s="25">
        <f t="shared" ref="D37:F37" si="16">ROUND(D39*D38/(100%+D38),2)</f>
        <v>249.83</v>
      </c>
      <c r="E37" s="25">
        <f t="shared" si="16"/>
        <v>249.82</v>
      </c>
      <c r="F37" s="25">
        <f t="shared" si="16"/>
        <v>241.5</v>
      </c>
      <c r="G37" s="16" t="s">
        <v>11</v>
      </c>
      <c r="H37" s="16" t="s">
        <v>11</v>
      </c>
      <c r="I37" s="5">
        <f>I39-I36</f>
        <v>247.04999999999995</v>
      </c>
      <c r="J37" s="16" t="s">
        <v>11</v>
      </c>
      <c r="K37" s="25">
        <f>ROUND(K39*K38/(100%+K38),2)</f>
        <v>61762.5</v>
      </c>
    </row>
    <row r="38" spans="1:11" ht="75" customHeight="1" x14ac:dyDescent="0.25">
      <c r="A38" s="2" t="s">
        <v>10</v>
      </c>
      <c r="B38" s="68"/>
      <c r="C38" s="61"/>
      <c r="D38" s="16">
        <v>0.2</v>
      </c>
      <c r="E38" s="16">
        <v>0.2</v>
      </c>
      <c r="F38" s="31">
        <v>0.2</v>
      </c>
      <c r="G38" s="16" t="s">
        <v>11</v>
      </c>
      <c r="H38" s="16" t="s">
        <v>11</v>
      </c>
      <c r="I38" s="16" t="s">
        <v>11</v>
      </c>
      <c r="J38" s="16" t="s">
        <v>11</v>
      </c>
      <c r="K38" s="20">
        <v>0.2</v>
      </c>
    </row>
    <row r="39" spans="1:11" ht="75" customHeight="1" x14ac:dyDescent="0.25">
      <c r="A39" s="2" t="s">
        <v>26</v>
      </c>
      <c r="B39" s="69"/>
      <c r="C39" s="62"/>
      <c r="D39" s="21">
        <v>1499</v>
      </c>
      <c r="E39" s="21">
        <v>1498.9</v>
      </c>
      <c r="F39" s="21">
        <v>1449</v>
      </c>
      <c r="G39" s="7">
        <f>_xlfn.STDEV.S(D39,E39,F39)/I39*100</f>
        <v>1.945536618134255</v>
      </c>
      <c r="H39" s="15">
        <f>(MAX(D39:F39)*100/MIN(D39:F39))-100</f>
        <v>3.4506556245686681</v>
      </c>
      <c r="I39" s="5">
        <f>ROUND((D39+E39+F39)/3,2)</f>
        <v>1482.3</v>
      </c>
      <c r="J39" s="19">
        <v>1</v>
      </c>
      <c r="K39" s="5">
        <f>ROUND(I39*D40*J39,2)</f>
        <v>370575</v>
      </c>
    </row>
    <row r="40" spans="1:11" x14ac:dyDescent="0.25">
      <c r="A40" s="2" t="s">
        <v>14</v>
      </c>
      <c r="B40" s="16"/>
      <c r="C40" s="16"/>
      <c r="D40" s="66">
        <v>250</v>
      </c>
      <c r="E40" s="66"/>
      <c r="F40" s="66"/>
      <c r="G40" s="16" t="s">
        <v>11</v>
      </c>
      <c r="H40" s="16" t="s">
        <v>11</v>
      </c>
      <c r="I40" s="16" t="s">
        <v>11</v>
      </c>
      <c r="J40" s="16" t="s">
        <v>11</v>
      </c>
      <c r="K40" s="16" t="s">
        <v>11</v>
      </c>
    </row>
    <row r="41" spans="1:11" ht="75" customHeight="1" x14ac:dyDescent="0.25">
      <c r="A41" s="2" t="s">
        <v>27</v>
      </c>
      <c r="B41" s="67" t="s">
        <v>37</v>
      </c>
      <c r="C41" s="60" t="s">
        <v>28</v>
      </c>
      <c r="D41" s="3">
        <f t="shared" ref="D41:F41" si="17">D44-D42</f>
        <v>915.83</v>
      </c>
      <c r="E41" s="3">
        <f t="shared" si="17"/>
        <v>832.5</v>
      </c>
      <c r="F41" s="3">
        <f t="shared" si="17"/>
        <v>770.83</v>
      </c>
      <c r="G41" s="16" t="s">
        <v>11</v>
      </c>
      <c r="H41" s="16" t="s">
        <v>11</v>
      </c>
      <c r="I41" s="4">
        <f>ROUND((D41+E41+F41)/3,2)</f>
        <v>839.72</v>
      </c>
      <c r="J41" s="16" t="s">
        <v>11</v>
      </c>
      <c r="K41" s="26">
        <f t="shared" ref="K41" si="18">K44-K42</f>
        <v>209931.25</v>
      </c>
    </row>
    <row r="42" spans="1:11" ht="75" customHeight="1" x14ac:dyDescent="0.25">
      <c r="A42" s="2" t="s">
        <v>8</v>
      </c>
      <c r="B42" s="68"/>
      <c r="C42" s="61"/>
      <c r="D42" s="25">
        <f t="shared" ref="D42:F42" si="19">ROUND(D44*D43/(100%+D43),2)</f>
        <v>183.17</v>
      </c>
      <c r="E42" s="25">
        <f t="shared" si="19"/>
        <v>166.5</v>
      </c>
      <c r="F42" s="25">
        <f t="shared" si="19"/>
        <v>154.16999999999999</v>
      </c>
      <c r="G42" s="16" t="s">
        <v>11</v>
      </c>
      <c r="H42" s="16" t="s">
        <v>11</v>
      </c>
      <c r="I42" s="5">
        <f>I44-I41</f>
        <v>167.94999999999993</v>
      </c>
      <c r="J42" s="16" t="s">
        <v>11</v>
      </c>
      <c r="K42" s="25">
        <f>ROUND(K44*K43/(100%+K43),2)</f>
        <v>41986.25</v>
      </c>
    </row>
    <row r="43" spans="1:11" ht="75" customHeight="1" x14ac:dyDescent="0.25">
      <c r="A43" s="2" t="s">
        <v>10</v>
      </c>
      <c r="B43" s="68"/>
      <c r="C43" s="61"/>
      <c r="D43" s="16">
        <v>0.2</v>
      </c>
      <c r="E43" s="16">
        <v>0.2</v>
      </c>
      <c r="F43" s="31">
        <v>0.2</v>
      </c>
      <c r="G43" s="16" t="s">
        <v>11</v>
      </c>
      <c r="H43" s="16" t="s">
        <v>11</v>
      </c>
      <c r="I43" s="16" t="s">
        <v>11</v>
      </c>
      <c r="J43" s="16" t="s">
        <v>11</v>
      </c>
      <c r="K43" s="20">
        <v>0.2</v>
      </c>
    </row>
    <row r="44" spans="1:11" ht="75" customHeight="1" x14ac:dyDescent="0.25">
      <c r="A44" s="2" t="s">
        <v>26</v>
      </c>
      <c r="B44" s="69"/>
      <c r="C44" s="62"/>
      <c r="D44" s="21">
        <v>1099</v>
      </c>
      <c r="E44" s="21">
        <v>999</v>
      </c>
      <c r="F44" s="21">
        <v>925</v>
      </c>
      <c r="G44" s="7">
        <f>_xlfn.STDEV.S(D44,E44,F44)/I44*100</f>
        <v>8.6658484050453097</v>
      </c>
      <c r="H44" s="15">
        <f>(MAX(D44:F44)*100/MIN(D44:F44))-100</f>
        <v>18.810810810810807</v>
      </c>
      <c r="I44" s="5">
        <f>ROUND((D44+E44+F44)/3,2)</f>
        <v>1007.67</v>
      </c>
      <c r="J44" s="19">
        <v>1</v>
      </c>
      <c r="K44" s="5">
        <f>ROUND(I44*D45*J44,2)</f>
        <v>251917.5</v>
      </c>
    </row>
    <row r="45" spans="1:11" x14ac:dyDescent="0.25">
      <c r="A45" s="2" t="s">
        <v>14</v>
      </c>
      <c r="B45" s="16"/>
      <c r="C45" s="16"/>
      <c r="D45" s="66">
        <v>250</v>
      </c>
      <c r="E45" s="66"/>
      <c r="F45" s="66"/>
      <c r="G45" s="16" t="s">
        <v>11</v>
      </c>
      <c r="H45" s="16" t="s">
        <v>11</v>
      </c>
      <c r="I45" s="16" t="s">
        <v>11</v>
      </c>
      <c r="J45" s="16" t="s">
        <v>11</v>
      </c>
      <c r="K45" s="16" t="s">
        <v>11</v>
      </c>
    </row>
    <row r="46" spans="1:11" ht="75" customHeight="1" x14ac:dyDescent="0.25">
      <c r="A46" s="2" t="s">
        <v>27</v>
      </c>
      <c r="B46" s="67" t="s">
        <v>38</v>
      </c>
      <c r="C46" s="60" t="s">
        <v>28</v>
      </c>
      <c r="D46" s="3">
        <f t="shared" ref="D46:F46" si="20">D49-D47</f>
        <v>3804.0799999999995</v>
      </c>
      <c r="E46" s="3">
        <f t="shared" si="20"/>
        <v>3791.67</v>
      </c>
      <c r="F46" s="3">
        <f t="shared" si="20"/>
        <v>3280</v>
      </c>
      <c r="G46" s="16" t="s">
        <v>11</v>
      </c>
      <c r="H46" s="16" t="s">
        <v>11</v>
      </c>
      <c r="I46" s="4">
        <f>ROUND((D46+E46+F46)/3,2)</f>
        <v>3625.25</v>
      </c>
      <c r="J46" s="16" t="s">
        <v>11</v>
      </c>
      <c r="K46" s="26">
        <f t="shared" ref="K46" si="21">K49-K47</f>
        <v>1450100</v>
      </c>
    </row>
    <row r="47" spans="1:11" ht="75" customHeight="1" x14ac:dyDescent="0.25">
      <c r="A47" s="2" t="s">
        <v>8</v>
      </c>
      <c r="B47" s="68"/>
      <c r="C47" s="61"/>
      <c r="D47" s="25">
        <f t="shared" ref="D47:F47" si="22">ROUND(D49*D48/(100%+D48),2)</f>
        <v>760.82</v>
      </c>
      <c r="E47" s="25">
        <f t="shared" si="22"/>
        <v>758.33</v>
      </c>
      <c r="F47" s="25">
        <f t="shared" si="22"/>
        <v>656</v>
      </c>
      <c r="G47" s="16" t="s">
        <v>11</v>
      </c>
      <c r="H47" s="16" t="s">
        <v>11</v>
      </c>
      <c r="I47" s="5">
        <f>I49-I46</f>
        <v>725.05000000000018</v>
      </c>
      <c r="J47" s="16" t="s">
        <v>11</v>
      </c>
      <c r="K47" s="25">
        <f>ROUND(K49*K48/(100%+K48),2)</f>
        <v>290020</v>
      </c>
    </row>
    <row r="48" spans="1:11" ht="75" customHeight="1" x14ac:dyDescent="0.25">
      <c r="A48" s="2" t="s">
        <v>10</v>
      </c>
      <c r="B48" s="68"/>
      <c r="C48" s="61"/>
      <c r="D48" s="16">
        <v>0.2</v>
      </c>
      <c r="E48" s="16">
        <v>0.2</v>
      </c>
      <c r="F48" s="31">
        <v>0.2</v>
      </c>
      <c r="G48" s="16" t="s">
        <v>11</v>
      </c>
      <c r="H48" s="16" t="s">
        <v>11</v>
      </c>
      <c r="I48" s="16" t="s">
        <v>11</v>
      </c>
      <c r="J48" s="16" t="s">
        <v>11</v>
      </c>
      <c r="K48" s="20">
        <v>0.2</v>
      </c>
    </row>
    <row r="49" spans="1:11" ht="75" customHeight="1" x14ac:dyDescent="0.25">
      <c r="A49" s="2" t="s">
        <v>26</v>
      </c>
      <c r="B49" s="69"/>
      <c r="C49" s="62"/>
      <c r="D49" s="21">
        <v>4564.8999999999996</v>
      </c>
      <c r="E49" s="28">
        <v>4550</v>
      </c>
      <c r="F49" s="21">
        <v>3936</v>
      </c>
      <c r="G49" s="7">
        <f>_xlfn.STDEV.S(D49,E49,F49)/I49*100</f>
        <v>8.2493543502117497</v>
      </c>
      <c r="H49" s="27">
        <f>(MAX(D49:F49)*100/MIN(D49:F49))-100</f>
        <v>15.978150406504056</v>
      </c>
      <c r="I49" s="5">
        <f>ROUND((D49+E49+F49)/3,2)</f>
        <v>4350.3</v>
      </c>
      <c r="J49" s="19">
        <v>1</v>
      </c>
      <c r="K49" s="5">
        <f>ROUND(I49*D50*J49,2)</f>
        <v>1740120</v>
      </c>
    </row>
    <row r="50" spans="1:11" x14ac:dyDescent="0.25">
      <c r="A50" s="2" t="s">
        <v>14</v>
      </c>
      <c r="B50" s="16"/>
      <c r="C50" s="16"/>
      <c r="D50" s="66">
        <v>400</v>
      </c>
      <c r="E50" s="66"/>
      <c r="F50" s="66"/>
      <c r="G50" s="16" t="s">
        <v>11</v>
      </c>
      <c r="H50" s="16" t="s">
        <v>11</v>
      </c>
      <c r="I50" s="16" t="s">
        <v>11</v>
      </c>
      <c r="J50" s="16" t="s">
        <v>11</v>
      </c>
      <c r="K50" s="16" t="s">
        <v>11</v>
      </c>
    </row>
    <row r="51" spans="1:11" ht="75" customHeight="1" x14ac:dyDescent="0.25">
      <c r="A51" s="2" t="s">
        <v>27</v>
      </c>
      <c r="B51" s="67" t="s">
        <v>39</v>
      </c>
      <c r="C51" s="60" t="s">
        <v>28</v>
      </c>
      <c r="D51" s="3">
        <f t="shared" ref="D51:F51" si="23">D54-D52</f>
        <v>3804.0799999999995</v>
      </c>
      <c r="E51" s="3">
        <f t="shared" si="23"/>
        <v>3791.67</v>
      </c>
      <c r="F51" s="3">
        <f t="shared" si="23"/>
        <v>3175.83</v>
      </c>
      <c r="G51" s="16" t="s">
        <v>11</v>
      </c>
      <c r="H51" s="16" t="s">
        <v>11</v>
      </c>
      <c r="I51" s="4">
        <f>ROUND((D51+E51+F51)/3,2)</f>
        <v>3590.53</v>
      </c>
      <c r="J51" s="16" t="s">
        <v>11</v>
      </c>
      <c r="K51" s="26">
        <f t="shared" ref="K51" si="24">K54-K52</f>
        <v>1436210</v>
      </c>
    </row>
    <row r="52" spans="1:11" ht="75" customHeight="1" x14ac:dyDescent="0.25">
      <c r="A52" s="2" t="s">
        <v>8</v>
      </c>
      <c r="B52" s="68"/>
      <c r="C52" s="61"/>
      <c r="D52" s="25">
        <f t="shared" ref="D52:F52" si="25">ROUND(D54*D53/(100%+D53),2)</f>
        <v>760.82</v>
      </c>
      <c r="E52" s="25">
        <f t="shared" si="25"/>
        <v>758.33</v>
      </c>
      <c r="F52" s="25">
        <f t="shared" si="25"/>
        <v>635.16999999999996</v>
      </c>
      <c r="G52" s="16" t="s">
        <v>11</v>
      </c>
      <c r="H52" s="16" t="s">
        <v>11</v>
      </c>
      <c r="I52" s="5">
        <f>I54-I51</f>
        <v>718.09999999999991</v>
      </c>
      <c r="J52" s="16" t="s">
        <v>11</v>
      </c>
      <c r="K52" s="25">
        <f>ROUND(K54*K53/(100%+K53),2)</f>
        <v>287242</v>
      </c>
    </row>
    <row r="53" spans="1:11" ht="75" customHeight="1" x14ac:dyDescent="0.25">
      <c r="A53" s="2" t="s">
        <v>10</v>
      </c>
      <c r="B53" s="68"/>
      <c r="C53" s="61"/>
      <c r="D53" s="16">
        <v>0.2</v>
      </c>
      <c r="E53" s="16">
        <v>0.2</v>
      </c>
      <c r="F53" s="31">
        <v>0.2</v>
      </c>
      <c r="G53" s="16" t="s">
        <v>11</v>
      </c>
      <c r="H53" s="16" t="s">
        <v>11</v>
      </c>
      <c r="I53" s="16" t="s">
        <v>11</v>
      </c>
      <c r="J53" s="16" t="s">
        <v>11</v>
      </c>
      <c r="K53" s="20">
        <v>0.2</v>
      </c>
    </row>
    <row r="54" spans="1:11" ht="75" customHeight="1" x14ac:dyDescent="0.25">
      <c r="A54" s="2" t="s">
        <v>26</v>
      </c>
      <c r="B54" s="69"/>
      <c r="C54" s="62"/>
      <c r="D54" s="28">
        <v>4564.8999999999996</v>
      </c>
      <c r="E54" s="28">
        <v>4550</v>
      </c>
      <c r="F54" s="28">
        <v>3811</v>
      </c>
      <c r="G54" s="7">
        <f>_xlfn.STDEV.S(D54,E54,F54)/I54*100</f>
        <v>10.00381785368832</v>
      </c>
      <c r="H54" s="27">
        <f>(MAX(D54:F54)*100/MIN(D54:F54))-100</f>
        <v>19.782209393859858</v>
      </c>
      <c r="I54" s="5">
        <f>ROUND((D54+E54+F54)/3,2)</f>
        <v>4308.63</v>
      </c>
      <c r="J54" s="19">
        <v>1</v>
      </c>
      <c r="K54" s="5">
        <f>ROUND(I54*D55*J54,2)</f>
        <v>1723452</v>
      </c>
    </row>
    <row r="55" spans="1:11" x14ac:dyDescent="0.25">
      <c r="A55" s="2" t="s">
        <v>14</v>
      </c>
      <c r="B55" s="16"/>
      <c r="C55" s="16"/>
      <c r="D55" s="66">
        <v>400</v>
      </c>
      <c r="E55" s="66"/>
      <c r="F55" s="66"/>
      <c r="G55" s="16" t="s">
        <v>11</v>
      </c>
      <c r="H55" s="16" t="s">
        <v>11</v>
      </c>
      <c r="I55" s="16" t="s">
        <v>11</v>
      </c>
      <c r="J55" s="16" t="s">
        <v>11</v>
      </c>
      <c r="K55" s="16" t="s">
        <v>11</v>
      </c>
    </row>
    <row r="56" spans="1:11" ht="75" customHeight="1" x14ac:dyDescent="0.25">
      <c r="A56" s="2" t="s">
        <v>27</v>
      </c>
      <c r="B56" s="67" t="s">
        <v>40</v>
      </c>
      <c r="C56" s="60" t="s">
        <v>28</v>
      </c>
      <c r="D56" s="3">
        <f t="shared" ref="D56:F56" si="26">D59-D57</f>
        <v>1650</v>
      </c>
      <c r="E56" s="3">
        <f t="shared" si="26"/>
        <v>1650</v>
      </c>
      <c r="F56" s="3">
        <f t="shared" si="26"/>
        <v>1483.33</v>
      </c>
      <c r="G56" s="16" t="s">
        <v>11</v>
      </c>
      <c r="H56" s="16" t="s">
        <v>11</v>
      </c>
      <c r="I56" s="4">
        <f>ROUND((D56+E56+F56)/3,2)</f>
        <v>1594.44</v>
      </c>
      <c r="J56" s="16" t="s">
        <v>11</v>
      </c>
      <c r="K56" s="26">
        <f t="shared" ref="K56" si="27">K59-K57</f>
        <v>637776.67000000004</v>
      </c>
    </row>
    <row r="57" spans="1:11" ht="75" customHeight="1" x14ac:dyDescent="0.25">
      <c r="A57" s="2" t="s">
        <v>8</v>
      </c>
      <c r="B57" s="68"/>
      <c r="C57" s="61"/>
      <c r="D57" s="25">
        <f t="shared" ref="D57:F57" si="28">ROUND(D59*D58/(100%+D58),2)</f>
        <v>330</v>
      </c>
      <c r="E57" s="25">
        <f t="shared" si="28"/>
        <v>330</v>
      </c>
      <c r="F57" s="25">
        <f t="shared" si="28"/>
        <v>296.67</v>
      </c>
      <c r="G57" s="16" t="s">
        <v>11</v>
      </c>
      <c r="H57" s="16" t="s">
        <v>11</v>
      </c>
      <c r="I57" s="5">
        <f>I59-I56</f>
        <v>318.88999999999987</v>
      </c>
      <c r="J57" s="16" t="s">
        <v>11</v>
      </c>
      <c r="K57" s="25">
        <f>ROUND(K59*K58/(100%+K58),2)</f>
        <v>127555.33</v>
      </c>
    </row>
    <row r="58" spans="1:11" ht="75" customHeight="1" x14ac:dyDescent="0.25">
      <c r="A58" s="2" t="s">
        <v>10</v>
      </c>
      <c r="B58" s="68"/>
      <c r="C58" s="61"/>
      <c r="D58" s="16">
        <v>0.2</v>
      </c>
      <c r="E58" s="16">
        <v>0.2</v>
      </c>
      <c r="F58" s="31">
        <v>0.2</v>
      </c>
      <c r="G58" s="16" t="s">
        <v>11</v>
      </c>
      <c r="H58" s="16" t="s">
        <v>11</v>
      </c>
      <c r="I58" s="16" t="s">
        <v>11</v>
      </c>
      <c r="J58" s="16" t="s">
        <v>11</v>
      </c>
      <c r="K58" s="20">
        <v>0.2</v>
      </c>
    </row>
    <row r="59" spans="1:11" ht="75" customHeight="1" x14ac:dyDescent="0.25">
      <c r="A59" s="2" t="s">
        <v>26</v>
      </c>
      <c r="B59" s="69"/>
      <c r="C59" s="62"/>
      <c r="D59" s="21">
        <v>1980</v>
      </c>
      <c r="E59" s="21">
        <v>1980</v>
      </c>
      <c r="F59" s="28">
        <v>1780</v>
      </c>
      <c r="G59" s="7">
        <f>_xlfn.STDEV.S(D59,E59,F59)/I59*100</f>
        <v>6.0350307494224804</v>
      </c>
      <c r="H59" s="27">
        <f>(MAX(D59:F59)*100/MIN(D59:F59))-100</f>
        <v>11.235955056179776</v>
      </c>
      <c r="I59" s="5">
        <f>ROUND((D59+E59+F59)/3,2)</f>
        <v>1913.33</v>
      </c>
      <c r="J59" s="19">
        <v>1</v>
      </c>
      <c r="K59" s="5">
        <f>ROUND(I59*D60*J59,2)</f>
        <v>765332</v>
      </c>
    </row>
    <row r="60" spans="1:11" x14ac:dyDescent="0.25">
      <c r="A60" s="2" t="s">
        <v>14</v>
      </c>
      <c r="B60" s="16"/>
      <c r="C60" s="16"/>
      <c r="D60" s="66">
        <v>400</v>
      </c>
      <c r="E60" s="66"/>
      <c r="F60" s="66"/>
      <c r="G60" s="16" t="s">
        <v>11</v>
      </c>
      <c r="H60" s="16" t="s">
        <v>11</v>
      </c>
      <c r="I60" s="16" t="s">
        <v>11</v>
      </c>
      <c r="J60" s="16" t="s">
        <v>11</v>
      </c>
      <c r="K60" s="16" t="s">
        <v>11</v>
      </c>
    </row>
    <row r="61" spans="1:11" ht="75" customHeight="1" x14ac:dyDescent="0.25">
      <c r="A61" s="2" t="s">
        <v>27</v>
      </c>
      <c r="B61" s="67" t="s">
        <v>41</v>
      </c>
      <c r="C61" s="60" t="s">
        <v>28</v>
      </c>
      <c r="D61" s="3">
        <f t="shared" ref="D61:F61" si="29">D64-D62</f>
        <v>2212.42</v>
      </c>
      <c r="E61" s="3">
        <f t="shared" si="29"/>
        <v>2212.42</v>
      </c>
      <c r="F61" s="3">
        <f t="shared" si="29"/>
        <v>2033.33</v>
      </c>
      <c r="G61" s="16" t="s">
        <v>11</v>
      </c>
      <c r="H61" s="16" t="s">
        <v>11</v>
      </c>
      <c r="I61" s="4">
        <f>ROUND((D61+E61+F61)/3,2)</f>
        <v>2152.7199999999998</v>
      </c>
      <c r="J61" s="16" t="s">
        <v>11</v>
      </c>
      <c r="K61" s="26">
        <f t="shared" ref="K61" si="30">K64-K62</f>
        <v>861090</v>
      </c>
    </row>
    <row r="62" spans="1:11" ht="75" customHeight="1" x14ac:dyDescent="0.25">
      <c r="A62" s="2" t="s">
        <v>8</v>
      </c>
      <c r="B62" s="68"/>
      <c r="C62" s="61"/>
      <c r="D62" s="25">
        <f t="shared" ref="D62:F62" si="31">ROUND(D64*D63/(100%+D63),2)</f>
        <v>442.48</v>
      </c>
      <c r="E62" s="25">
        <f t="shared" si="31"/>
        <v>442.48</v>
      </c>
      <c r="F62" s="25">
        <f t="shared" si="31"/>
        <v>406.67</v>
      </c>
      <c r="G62" s="16" t="s">
        <v>11</v>
      </c>
      <c r="H62" s="16" t="s">
        <v>11</v>
      </c>
      <c r="I62" s="5">
        <f>I64-I61</f>
        <v>430.55000000000018</v>
      </c>
      <c r="J62" s="16" t="s">
        <v>11</v>
      </c>
      <c r="K62" s="25">
        <f>ROUND(K64*K63/(100%+K63),2)</f>
        <v>172218</v>
      </c>
    </row>
    <row r="63" spans="1:11" ht="75" customHeight="1" x14ac:dyDescent="0.25">
      <c r="A63" s="2" t="s">
        <v>10</v>
      </c>
      <c r="B63" s="68"/>
      <c r="C63" s="61"/>
      <c r="D63" s="16">
        <v>0.2</v>
      </c>
      <c r="E63" s="16">
        <v>0.2</v>
      </c>
      <c r="F63" s="31">
        <v>0.2</v>
      </c>
      <c r="G63" s="16" t="s">
        <v>11</v>
      </c>
      <c r="H63" s="16" t="s">
        <v>11</v>
      </c>
      <c r="I63" s="16" t="s">
        <v>11</v>
      </c>
      <c r="J63" s="16" t="s">
        <v>11</v>
      </c>
      <c r="K63" s="20">
        <v>0.2</v>
      </c>
    </row>
    <row r="64" spans="1:11" ht="75" customHeight="1" x14ac:dyDescent="0.25">
      <c r="A64" s="2" t="s">
        <v>26</v>
      </c>
      <c r="B64" s="69"/>
      <c r="C64" s="62"/>
      <c r="D64" s="21">
        <v>2654.9</v>
      </c>
      <c r="E64" s="21">
        <v>2654.9</v>
      </c>
      <c r="F64" s="28">
        <v>2440</v>
      </c>
      <c r="G64" s="7">
        <f>_xlfn.STDEV.S(D64,E64,F64)/I64*100</f>
        <v>4.802927020746985</v>
      </c>
      <c r="H64" s="15">
        <f>(MAX(D64:F64)*100/MIN(D64:F64))-100</f>
        <v>8.8073770491803316</v>
      </c>
      <c r="I64" s="5">
        <f>ROUND((D64+E64+F64)/3,2)</f>
        <v>2583.27</v>
      </c>
      <c r="J64" s="19">
        <v>1</v>
      </c>
      <c r="K64" s="5">
        <f>ROUND(I64*D65*J64,2)</f>
        <v>1033308</v>
      </c>
    </row>
    <row r="65" spans="1:11" x14ac:dyDescent="0.25">
      <c r="A65" s="2" t="s">
        <v>14</v>
      </c>
      <c r="B65" s="16"/>
      <c r="C65" s="16"/>
      <c r="D65" s="66">
        <v>400</v>
      </c>
      <c r="E65" s="66"/>
      <c r="F65" s="66"/>
      <c r="G65" s="16" t="s">
        <v>11</v>
      </c>
      <c r="H65" s="16" t="s">
        <v>11</v>
      </c>
      <c r="I65" s="16" t="s">
        <v>11</v>
      </c>
      <c r="J65" s="16" t="s">
        <v>11</v>
      </c>
      <c r="K65" s="16" t="s">
        <v>11</v>
      </c>
    </row>
    <row r="66" spans="1:11" ht="75" customHeight="1" x14ac:dyDescent="0.25">
      <c r="A66" s="2" t="s">
        <v>27</v>
      </c>
      <c r="B66" s="67" t="s">
        <v>42</v>
      </c>
      <c r="C66" s="60" t="s">
        <v>28</v>
      </c>
      <c r="D66" s="3">
        <f t="shared" ref="D66:F66" si="32">D69-D67</f>
        <v>2875</v>
      </c>
      <c r="E66" s="3">
        <f t="shared" si="32"/>
        <v>2673.33</v>
      </c>
      <c r="F66" s="3">
        <f t="shared" si="32"/>
        <v>2586.87</v>
      </c>
      <c r="G66" s="16" t="s">
        <v>11</v>
      </c>
      <c r="H66" s="16" t="s">
        <v>11</v>
      </c>
      <c r="I66" s="4">
        <f>ROUND((D66+E66+F66)/3,2)</f>
        <v>2711.73</v>
      </c>
      <c r="J66" s="16" t="s">
        <v>11</v>
      </c>
      <c r="K66" s="26">
        <f t="shared" ref="K66" si="33">K69-K67</f>
        <v>813520</v>
      </c>
    </row>
    <row r="67" spans="1:11" ht="75" customHeight="1" x14ac:dyDescent="0.25">
      <c r="A67" s="2" t="s">
        <v>8</v>
      </c>
      <c r="B67" s="68"/>
      <c r="C67" s="61"/>
      <c r="D67" s="25">
        <f t="shared" ref="D67:F67" si="34">ROUND(D69*D68/(100%+D68),2)</f>
        <v>575</v>
      </c>
      <c r="E67" s="25">
        <f t="shared" si="34"/>
        <v>534.66999999999996</v>
      </c>
      <c r="F67" s="25">
        <f t="shared" si="34"/>
        <v>517.38</v>
      </c>
      <c r="G67" s="16" t="s">
        <v>11</v>
      </c>
      <c r="H67" s="16" t="s">
        <v>11</v>
      </c>
      <c r="I67" s="5">
        <f>I69-I66</f>
        <v>542.34999999999991</v>
      </c>
      <c r="J67" s="16" t="s">
        <v>11</v>
      </c>
      <c r="K67" s="25">
        <f>ROUND(K69*K68/(100%+K68),2)</f>
        <v>162704</v>
      </c>
    </row>
    <row r="68" spans="1:11" ht="75" customHeight="1" x14ac:dyDescent="0.25">
      <c r="A68" s="2" t="s">
        <v>10</v>
      </c>
      <c r="B68" s="68"/>
      <c r="C68" s="61"/>
      <c r="D68" s="16">
        <v>0.2</v>
      </c>
      <c r="E68" s="16">
        <v>0.2</v>
      </c>
      <c r="F68" s="31">
        <v>0.2</v>
      </c>
      <c r="G68" s="16" t="s">
        <v>11</v>
      </c>
      <c r="H68" s="16" t="s">
        <v>11</v>
      </c>
      <c r="I68" s="16" t="s">
        <v>11</v>
      </c>
      <c r="J68" s="16" t="s">
        <v>11</v>
      </c>
      <c r="K68" s="20">
        <v>0.2</v>
      </c>
    </row>
    <row r="69" spans="1:11" ht="75" customHeight="1" x14ac:dyDescent="0.25">
      <c r="A69" s="2" t="s">
        <v>26</v>
      </c>
      <c r="B69" s="69"/>
      <c r="C69" s="62"/>
      <c r="D69" s="21">
        <v>3450</v>
      </c>
      <c r="E69" s="21">
        <v>3208</v>
      </c>
      <c r="F69" s="21">
        <v>3104.25</v>
      </c>
      <c r="G69" s="7">
        <f>_xlfn.STDEV.S(D69,E69,F69)/I69*100</f>
        <v>5.4522898170066307</v>
      </c>
      <c r="H69" s="15">
        <f>(MAX(D69:F69)*100/MIN(D69:F69))-100</f>
        <v>11.137956028026096</v>
      </c>
      <c r="I69" s="5">
        <f>ROUND((D69+E69+F69)/3,2)</f>
        <v>3254.08</v>
      </c>
      <c r="J69" s="19">
        <v>1</v>
      </c>
      <c r="K69" s="5">
        <f>ROUND(I69*D70*J69,2)</f>
        <v>976224</v>
      </c>
    </row>
    <row r="70" spans="1:11" x14ac:dyDescent="0.25">
      <c r="A70" s="2" t="s">
        <v>14</v>
      </c>
      <c r="B70" s="16"/>
      <c r="C70" s="16"/>
      <c r="D70" s="66">
        <v>300</v>
      </c>
      <c r="E70" s="66"/>
      <c r="F70" s="66"/>
      <c r="G70" s="16" t="s">
        <v>11</v>
      </c>
      <c r="H70" s="16" t="s">
        <v>11</v>
      </c>
      <c r="I70" s="16" t="s">
        <v>11</v>
      </c>
      <c r="J70" s="16" t="s">
        <v>11</v>
      </c>
      <c r="K70" s="16" t="s">
        <v>11</v>
      </c>
    </row>
    <row r="71" spans="1:11" ht="75" customHeight="1" x14ac:dyDescent="0.25">
      <c r="A71" s="2" t="s">
        <v>27</v>
      </c>
      <c r="B71" s="67" t="s">
        <v>43</v>
      </c>
      <c r="C71" s="60" t="s">
        <v>28</v>
      </c>
      <c r="D71" s="3">
        <f t="shared" ref="D71:F71" si="35">D74-D72</f>
        <v>631.66999999999996</v>
      </c>
      <c r="E71" s="3">
        <f t="shared" si="35"/>
        <v>583.25</v>
      </c>
      <c r="F71" s="3">
        <f t="shared" si="35"/>
        <v>562.5</v>
      </c>
      <c r="G71" s="16" t="s">
        <v>11</v>
      </c>
      <c r="H71" s="16" t="s">
        <v>11</v>
      </c>
      <c r="I71" s="4">
        <f>ROUND((D71+E71+F71)/3,2)</f>
        <v>592.47</v>
      </c>
      <c r="J71" s="16" t="s">
        <v>11</v>
      </c>
      <c r="K71" s="26">
        <f t="shared" ref="K71" si="36">K74-K72</f>
        <v>177742.5</v>
      </c>
    </row>
    <row r="72" spans="1:11" ht="75" customHeight="1" x14ac:dyDescent="0.25">
      <c r="A72" s="2" t="s">
        <v>8</v>
      </c>
      <c r="B72" s="68"/>
      <c r="C72" s="61"/>
      <c r="D72" s="25">
        <f t="shared" ref="D72:F72" si="37">ROUND(D74*D73/(100%+D73),2)</f>
        <v>126.33</v>
      </c>
      <c r="E72" s="25">
        <f t="shared" si="37"/>
        <v>116.65</v>
      </c>
      <c r="F72" s="25">
        <f t="shared" si="37"/>
        <v>112.5</v>
      </c>
      <c r="G72" s="16" t="s">
        <v>11</v>
      </c>
      <c r="H72" s="16" t="s">
        <v>11</v>
      </c>
      <c r="I72" s="5">
        <f>I74-I71</f>
        <v>118.5</v>
      </c>
      <c r="J72" s="16" t="s">
        <v>11</v>
      </c>
      <c r="K72" s="25">
        <f>ROUND(K74*K73/(100%+K73),2)</f>
        <v>35548.5</v>
      </c>
    </row>
    <row r="73" spans="1:11" ht="75" customHeight="1" x14ac:dyDescent="0.25">
      <c r="A73" s="2" t="s">
        <v>10</v>
      </c>
      <c r="B73" s="68"/>
      <c r="C73" s="61"/>
      <c r="D73" s="16">
        <v>0.2</v>
      </c>
      <c r="E73" s="16">
        <v>0.2</v>
      </c>
      <c r="F73" s="31">
        <v>0.2</v>
      </c>
      <c r="G73" s="16" t="s">
        <v>11</v>
      </c>
      <c r="H73" s="16" t="s">
        <v>11</v>
      </c>
      <c r="I73" s="16" t="s">
        <v>11</v>
      </c>
      <c r="J73" s="16" t="s">
        <v>11</v>
      </c>
      <c r="K73" s="20">
        <v>0.2</v>
      </c>
    </row>
    <row r="74" spans="1:11" ht="75" customHeight="1" x14ac:dyDescent="0.25">
      <c r="A74" s="2" t="s">
        <v>26</v>
      </c>
      <c r="B74" s="69"/>
      <c r="C74" s="62"/>
      <c r="D74" s="21">
        <v>758</v>
      </c>
      <c r="E74" s="21">
        <v>699.9</v>
      </c>
      <c r="F74" s="21">
        <v>675</v>
      </c>
      <c r="G74" s="7">
        <f>_xlfn.STDEV.S(D74,E74,F74)/I74*100</f>
        <v>5.9907298405571465</v>
      </c>
      <c r="H74" s="27">
        <f>(MAX(D74:F74)*100/MIN(D74:F74))-100</f>
        <v>12.296296296296291</v>
      </c>
      <c r="I74" s="5">
        <f>ROUND((D74+E74+F74)/3,2)</f>
        <v>710.97</v>
      </c>
      <c r="J74" s="19">
        <v>1</v>
      </c>
      <c r="K74" s="5">
        <f>ROUND(I74*D75*J74,2)</f>
        <v>213291</v>
      </c>
    </row>
    <row r="75" spans="1:11" x14ac:dyDescent="0.25">
      <c r="A75" s="2" t="s">
        <v>14</v>
      </c>
      <c r="B75" s="16"/>
      <c r="C75" s="16"/>
      <c r="D75" s="66">
        <v>300</v>
      </c>
      <c r="E75" s="66"/>
      <c r="F75" s="66"/>
      <c r="G75" s="16" t="s">
        <v>11</v>
      </c>
      <c r="H75" s="16" t="s">
        <v>11</v>
      </c>
      <c r="I75" s="16" t="s">
        <v>11</v>
      </c>
      <c r="J75" s="16" t="s">
        <v>11</v>
      </c>
      <c r="K75" s="16" t="s">
        <v>11</v>
      </c>
    </row>
    <row r="76" spans="1:11" ht="75" customHeight="1" x14ac:dyDescent="0.25">
      <c r="A76" s="2" t="s">
        <v>27</v>
      </c>
      <c r="B76" s="67" t="s">
        <v>44</v>
      </c>
      <c r="C76" s="60" t="s">
        <v>28</v>
      </c>
      <c r="D76" s="3">
        <f t="shared" ref="D76:F76" si="38">D79-D77</f>
        <v>583.33000000000004</v>
      </c>
      <c r="E76" s="3">
        <f t="shared" si="38"/>
        <v>508.33</v>
      </c>
      <c r="F76" s="3">
        <f t="shared" si="38"/>
        <v>491.67</v>
      </c>
      <c r="G76" s="16" t="s">
        <v>11</v>
      </c>
      <c r="H76" s="16" t="s">
        <v>11</v>
      </c>
      <c r="I76" s="4">
        <f>ROUND((D76+E76+F76)/3,2)</f>
        <v>527.78</v>
      </c>
      <c r="J76" s="16" t="s">
        <v>11</v>
      </c>
      <c r="K76" s="26">
        <f t="shared" ref="K76" si="39">K79-K77</f>
        <v>105555</v>
      </c>
    </row>
    <row r="77" spans="1:11" ht="75" customHeight="1" x14ac:dyDescent="0.25">
      <c r="A77" s="2" t="s">
        <v>8</v>
      </c>
      <c r="B77" s="68"/>
      <c r="C77" s="61"/>
      <c r="D77" s="25">
        <f t="shared" ref="D77:F77" si="40">ROUND(D79*D78/(100%+D78),2)</f>
        <v>116.67</v>
      </c>
      <c r="E77" s="25">
        <f t="shared" si="40"/>
        <v>101.67</v>
      </c>
      <c r="F77" s="25">
        <f t="shared" si="40"/>
        <v>98.33</v>
      </c>
      <c r="G77" s="16" t="s">
        <v>11</v>
      </c>
      <c r="H77" s="16" t="s">
        <v>11</v>
      </c>
      <c r="I77" s="5">
        <f>I79-I76</f>
        <v>105.55000000000007</v>
      </c>
      <c r="J77" s="16" t="s">
        <v>11</v>
      </c>
      <c r="K77" s="25">
        <f>ROUND(K79*K78/(100%+K78),2)</f>
        <v>21111</v>
      </c>
    </row>
    <row r="78" spans="1:11" ht="75" customHeight="1" x14ac:dyDescent="0.25">
      <c r="A78" s="2" t="s">
        <v>10</v>
      </c>
      <c r="B78" s="68"/>
      <c r="C78" s="61"/>
      <c r="D78" s="16">
        <v>0.2</v>
      </c>
      <c r="E78" s="16">
        <v>0.2</v>
      </c>
      <c r="F78" s="31">
        <v>0.2</v>
      </c>
      <c r="G78" s="16" t="s">
        <v>11</v>
      </c>
      <c r="H78" s="16" t="s">
        <v>11</v>
      </c>
      <c r="I78" s="16" t="s">
        <v>11</v>
      </c>
      <c r="J78" s="16" t="s">
        <v>11</v>
      </c>
      <c r="K78" s="20">
        <v>0.2</v>
      </c>
    </row>
    <row r="79" spans="1:11" ht="75" customHeight="1" x14ac:dyDescent="0.25">
      <c r="A79" s="2" t="s">
        <v>26</v>
      </c>
      <c r="B79" s="69"/>
      <c r="C79" s="62"/>
      <c r="D79" s="21">
        <v>700</v>
      </c>
      <c r="E79" s="21">
        <v>610</v>
      </c>
      <c r="F79" s="21">
        <v>590</v>
      </c>
      <c r="G79" s="7">
        <f>_xlfn.STDEV.S(D79,E79,F79)/I79*100</f>
        <v>9.2518359734772009</v>
      </c>
      <c r="H79" s="15">
        <f>(MAX(D79:F79)*100/MIN(D79:F79))-100</f>
        <v>18.644067796610173</v>
      </c>
      <c r="I79" s="5">
        <f>ROUND((D79+E79+F79)/3,2)</f>
        <v>633.33000000000004</v>
      </c>
      <c r="J79" s="19">
        <v>1</v>
      </c>
      <c r="K79" s="5">
        <f>ROUND(I79*D80*J79,2)</f>
        <v>126666</v>
      </c>
    </row>
    <row r="80" spans="1:11" x14ac:dyDescent="0.25">
      <c r="A80" s="2" t="s">
        <v>14</v>
      </c>
      <c r="B80" s="16"/>
      <c r="C80" s="16"/>
      <c r="D80" s="66">
        <v>200</v>
      </c>
      <c r="E80" s="66"/>
      <c r="F80" s="66"/>
      <c r="G80" s="16" t="s">
        <v>11</v>
      </c>
      <c r="H80" s="16" t="s">
        <v>11</v>
      </c>
      <c r="I80" s="16" t="s">
        <v>11</v>
      </c>
      <c r="J80" s="16" t="s">
        <v>11</v>
      </c>
      <c r="K80" s="16" t="s">
        <v>11</v>
      </c>
    </row>
    <row r="81" spans="1:11" ht="75" customHeight="1" x14ac:dyDescent="0.25">
      <c r="A81" s="2" t="s">
        <v>27</v>
      </c>
      <c r="B81" s="67" t="s">
        <v>45</v>
      </c>
      <c r="C81" s="60" t="s">
        <v>28</v>
      </c>
      <c r="D81" s="3">
        <f t="shared" ref="D81:F81" si="41">D84-D82</f>
        <v>583.33000000000004</v>
      </c>
      <c r="E81" s="3">
        <f t="shared" si="41"/>
        <v>508.33</v>
      </c>
      <c r="F81" s="3">
        <f t="shared" si="41"/>
        <v>491.67</v>
      </c>
      <c r="G81" s="16" t="s">
        <v>11</v>
      </c>
      <c r="H81" s="16" t="s">
        <v>11</v>
      </c>
      <c r="I81" s="4">
        <f>ROUND((D81+E81+F81)/3,2)</f>
        <v>527.78</v>
      </c>
      <c r="J81" s="16" t="s">
        <v>11</v>
      </c>
      <c r="K81" s="26">
        <f t="shared" ref="K81" si="42">K84-K82</f>
        <v>105555</v>
      </c>
    </row>
    <row r="82" spans="1:11" ht="75" customHeight="1" x14ac:dyDescent="0.25">
      <c r="A82" s="2" t="s">
        <v>8</v>
      </c>
      <c r="B82" s="68"/>
      <c r="C82" s="61"/>
      <c r="D82" s="25">
        <f t="shared" ref="D82:F82" si="43">ROUND(D84*D83/(100%+D83),2)</f>
        <v>116.67</v>
      </c>
      <c r="E82" s="25">
        <f t="shared" si="43"/>
        <v>101.67</v>
      </c>
      <c r="F82" s="25">
        <f t="shared" si="43"/>
        <v>98.33</v>
      </c>
      <c r="G82" s="16" t="s">
        <v>11</v>
      </c>
      <c r="H82" s="16" t="s">
        <v>11</v>
      </c>
      <c r="I82" s="5">
        <f>I84-I81</f>
        <v>105.55000000000007</v>
      </c>
      <c r="J82" s="16" t="s">
        <v>11</v>
      </c>
      <c r="K82" s="25">
        <f>ROUND(K84*K83/(100%+K83),2)</f>
        <v>21111</v>
      </c>
    </row>
    <row r="83" spans="1:11" ht="75" customHeight="1" x14ac:dyDescent="0.25">
      <c r="A83" s="2" t="s">
        <v>10</v>
      </c>
      <c r="B83" s="68"/>
      <c r="C83" s="61"/>
      <c r="D83" s="16">
        <v>0.2</v>
      </c>
      <c r="E83" s="16">
        <v>0.2</v>
      </c>
      <c r="F83" s="31">
        <v>0.2</v>
      </c>
      <c r="G83" s="16" t="s">
        <v>11</v>
      </c>
      <c r="H83" s="16" t="s">
        <v>11</v>
      </c>
      <c r="I83" s="16" t="s">
        <v>11</v>
      </c>
      <c r="J83" s="16" t="s">
        <v>11</v>
      </c>
      <c r="K83" s="20">
        <v>0.2</v>
      </c>
    </row>
    <row r="84" spans="1:11" ht="75" customHeight="1" x14ac:dyDescent="0.25">
      <c r="A84" s="2" t="s">
        <v>26</v>
      </c>
      <c r="B84" s="69"/>
      <c r="C84" s="62"/>
      <c r="D84" s="21">
        <v>700</v>
      </c>
      <c r="E84" s="21">
        <v>610</v>
      </c>
      <c r="F84" s="21">
        <v>590</v>
      </c>
      <c r="G84" s="7">
        <f>_xlfn.STDEV.S(D84,E84,F84)/I84*100</f>
        <v>9.2518359734772009</v>
      </c>
      <c r="H84" s="15">
        <f>(MAX(D84:F84)*100/MIN(D84:F84))-100</f>
        <v>18.644067796610173</v>
      </c>
      <c r="I84" s="5">
        <f>ROUND((D84+E84+F84)/3,2)</f>
        <v>633.33000000000004</v>
      </c>
      <c r="J84" s="19">
        <v>1</v>
      </c>
      <c r="K84" s="5">
        <f>ROUND(I84*D85*J84,2)</f>
        <v>126666</v>
      </c>
    </row>
    <row r="85" spans="1:11" x14ac:dyDescent="0.25">
      <c r="A85" s="2" t="s">
        <v>14</v>
      </c>
      <c r="B85" s="16"/>
      <c r="C85" s="16"/>
      <c r="D85" s="66">
        <v>200</v>
      </c>
      <c r="E85" s="66"/>
      <c r="F85" s="66"/>
      <c r="G85" s="16" t="s">
        <v>11</v>
      </c>
      <c r="H85" s="16" t="s">
        <v>11</v>
      </c>
      <c r="I85" s="16" t="s">
        <v>11</v>
      </c>
      <c r="J85" s="16" t="s">
        <v>11</v>
      </c>
      <c r="K85" s="16" t="s">
        <v>11</v>
      </c>
    </row>
    <row r="86" spans="1:11" ht="75" customHeight="1" x14ac:dyDescent="0.25">
      <c r="A86" s="2" t="s">
        <v>27</v>
      </c>
      <c r="B86" s="67" t="s">
        <v>46</v>
      </c>
      <c r="C86" s="60" t="s">
        <v>28</v>
      </c>
      <c r="D86" s="3">
        <f t="shared" ref="D86:F86" si="44">D89-D87</f>
        <v>583.33000000000004</v>
      </c>
      <c r="E86" s="3">
        <f t="shared" si="44"/>
        <v>508.33</v>
      </c>
      <c r="F86" s="3">
        <f t="shared" si="44"/>
        <v>495.83</v>
      </c>
      <c r="G86" s="16" t="s">
        <v>11</v>
      </c>
      <c r="H86" s="16" t="s">
        <v>11</v>
      </c>
      <c r="I86" s="4">
        <f>ROUND((D86+E86+F86)/3,2)</f>
        <v>529.16</v>
      </c>
      <c r="J86" s="16" t="s">
        <v>11</v>
      </c>
      <c r="K86" s="26">
        <f t="shared" ref="K86" si="45">K89-K87</f>
        <v>105833.33</v>
      </c>
    </row>
    <row r="87" spans="1:11" ht="75" customHeight="1" x14ac:dyDescent="0.25">
      <c r="A87" s="2" t="s">
        <v>8</v>
      </c>
      <c r="B87" s="68"/>
      <c r="C87" s="61"/>
      <c r="D87" s="25">
        <f t="shared" ref="D87:F87" si="46">ROUND(D89*D88/(100%+D88),2)</f>
        <v>116.67</v>
      </c>
      <c r="E87" s="25">
        <f t="shared" si="46"/>
        <v>101.67</v>
      </c>
      <c r="F87" s="25">
        <f t="shared" si="46"/>
        <v>99.17</v>
      </c>
      <c r="G87" s="16" t="s">
        <v>11</v>
      </c>
      <c r="H87" s="16" t="s">
        <v>11</v>
      </c>
      <c r="I87" s="5">
        <f>I89-I86</f>
        <v>105.84000000000003</v>
      </c>
      <c r="J87" s="16" t="s">
        <v>11</v>
      </c>
      <c r="K87" s="25">
        <f>ROUND(K89*K88/(100%+K88),2)</f>
        <v>21166.67</v>
      </c>
    </row>
    <row r="88" spans="1:11" ht="75" customHeight="1" x14ac:dyDescent="0.25">
      <c r="A88" s="2" t="s">
        <v>10</v>
      </c>
      <c r="B88" s="68"/>
      <c r="C88" s="61"/>
      <c r="D88" s="16">
        <v>0.2</v>
      </c>
      <c r="E88" s="16">
        <v>0.2</v>
      </c>
      <c r="F88" s="31">
        <v>0.2</v>
      </c>
      <c r="G88" s="16" t="s">
        <v>11</v>
      </c>
      <c r="H88" s="16" t="s">
        <v>11</v>
      </c>
      <c r="I88" s="16" t="s">
        <v>11</v>
      </c>
      <c r="J88" s="16" t="s">
        <v>11</v>
      </c>
      <c r="K88" s="20">
        <v>0.2</v>
      </c>
    </row>
    <row r="89" spans="1:11" ht="75" customHeight="1" x14ac:dyDescent="0.25">
      <c r="A89" s="2" t="s">
        <v>26</v>
      </c>
      <c r="B89" s="69"/>
      <c r="C89" s="62"/>
      <c r="D89" s="21">
        <v>700</v>
      </c>
      <c r="E89" s="21">
        <v>610</v>
      </c>
      <c r="F89" s="21">
        <v>595</v>
      </c>
      <c r="G89" s="7">
        <f>_xlfn.STDEV.S(D89,E89,F89)/I89*100</f>
        <v>8.9431627492917691</v>
      </c>
      <c r="H89" s="15">
        <f>(MAX(D89:F89)*100/MIN(D89:F89))-100</f>
        <v>17.647058823529406</v>
      </c>
      <c r="I89" s="5">
        <f>ROUND((D89+E89+F89)/3,2)</f>
        <v>635</v>
      </c>
      <c r="J89" s="19">
        <v>1</v>
      </c>
      <c r="K89" s="5">
        <f>ROUND(I89*D90*J89,2)</f>
        <v>127000</v>
      </c>
    </row>
    <row r="90" spans="1:11" x14ac:dyDescent="0.25">
      <c r="A90" s="2" t="s">
        <v>14</v>
      </c>
      <c r="B90" s="16"/>
      <c r="C90" s="16"/>
      <c r="D90" s="66">
        <v>200</v>
      </c>
      <c r="E90" s="66"/>
      <c r="F90" s="66"/>
      <c r="G90" s="16" t="s">
        <v>11</v>
      </c>
      <c r="H90" s="16" t="s">
        <v>11</v>
      </c>
      <c r="I90" s="16" t="s">
        <v>11</v>
      </c>
      <c r="J90" s="16" t="s">
        <v>11</v>
      </c>
      <c r="K90" s="16" t="s">
        <v>11</v>
      </c>
    </row>
    <row r="91" spans="1:11" ht="75" customHeight="1" x14ac:dyDescent="0.25">
      <c r="A91" s="2" t="s">
        <v>27</v>
      </c>
      <c r="B91" s="67" t="s">
        <v>47</v>
      </c>
      <c r="C91" s="60" t="s">
        <v>28</v>
      </c>
      <c r="D91" s="3">
        <f t="shared" ref="D91:F91" si="47">D94-D92</f>
        <v>583.33000000000004</v>
      </c>
      <c r="E91" s="3">
        <f t="shared" si="47"/>
        <v>508.33</v>
      </c>
      <c r="F91" s="3">
        <f t="shared" si="47"/>
        <v>495.83</v>
      </c>
      <c r="G91" s="16" t="s">
        <v>11</v>
      </c>
      <c r="H91" s="16" t="s">
        <v>11</v>
      </c>
      <c r="I91" s="4">
        <f>ROUND((D91+E91+F91)/3,2)</f>
        <v>529.16</v>
      </c>
      <c r="J91" s="16" t="s">
        <v>11</v>
      </c>
      <c r="K91" s="26">
        <f t="shared" ref="K91" si="48">K94-K92</f>
        <v>105833.33</v>
      </c>
    </row>
    <row r="92" spans="1:11" ht="75" customHeight="1" x14ac:dyDescent="0.25">
      <c r="A92" s="2" t="s">
        <v>8</v>
      </c>
      <c r="B92" s="68"/>
      <c r="C92" s="61"/>
      <c r="D92" s="25">
        <f t="shared" ref="D92:F92" si="49">ROUND(D94*D93/(100%+D93),2)</f>
        <v>116.67</v>
      </c>
      <c r="E92" s="25">
        <f t="shared" si="49"/>
        <v>101.67</v>
      </c>
      <c r="F92" s="25">
        <f t="shared" si="49"/>
        <v>99.17</v>
      </c>
      <c r="G92" s="16" t="s">
        <v>11</v>
      </c>
      <c r="H92" s="16" t="s">
        <v>11</v>
      </c>
      <c r="I92" s="5">
        <f>I94-I91</f>
        <v>105.84000000000003</v>
      </c>
      <c r="J92" s="16" t="s">
        <v>11</v>
      </c>
      <c r="K92" s="25">
        <f>ROUND(K94*K93/(100%+K93),2)</f>
        <v>21166.67</v>
      </c>
    </row>
    <row r="93" spans="1:11" ht="75" customHeight="1" x14ac:dyDescent="0.25">
      <c r="A93" s="2" t="s">
        <v>10</v>
      </c>
      <c r="B93" s="68"/>
      <c r="C93" s="61"/>
      <c r="D93" s="16">
        <v>0.2</v>
      </c>
      <c r="E93" s="16">
        <v>0.2</v>
      </c>
      <c r="F93" s="31">
        <v>0.2</v>
      </c>
      <c r="G93" s="16" t="s">
        <v>11</v>
      </c>
      <c r="H93" s="16" t="s">
        <v>11</v>
      </c>
      <c r="I93" s="16" t="s">
        <v>11</v>
      </c>
      <c r="J93" s="16" t="s">
        <v>11</v>
      </c>
      <c r="K93" s="20">
        <v>0.2</v>
      </c>
    </row>
    <row r="94" spans="1:11" ht="75" customHeight="1" x14ac:dyDescent="0.25">
      <c r="A94" s="2" t="s">
        <v>26</v>
      </c>
      <c r="B94" s="69"/>
      <c r="C94" s="62"/>
      <c r="D94" s="21">
        <v>700</v>
      </c>
      <c r="E94" s="21">
        <v>610</v>
      </c>
      <c r="F94" s="28">
        <v>595</v>
      </c>
      <c r="G94" s="7">
        <f>_xlfn.STDEV.S(D94,E94,F94)/I94*100</f>
        <v>8.9431627492917691</v>
      </c>
      <c r="H94" s="27">
        <f>(MAX(D94:F94)*100/MIN(D94:F94))-100</f>
        <v>17.647058823529406</v>
      </c>
      <c r="I94" s="5">
        <f>ROUND((D94+E94+F94)/3,2)</f>
        <v>635</v>
      </c>
      <c r="J94" s="19">
        <v>1</v>
      </c>
      <c r="K94" s="5">
        <f>ROUND(I94*D95*J94,2)</f>
        <v>127000</v>
      </c>
    </row>
    <row r="95" spans="1:11" x14ac:dyDescent="0.25">
      <c r="A95" s="2" t="s">
        <v>14</v>
      </c>
      <c r="B95" s="16"/>
      <c r="C95" s="16"/>
      <c r="D95" s="66">
        <v>200</v>
      </c>
      <c r="E95" s="66"/>
      <c r="F95" s="66"/>
      <c r="G95" s="16" t="s">
        <v>11</v>
      </c>
      <c r="H95" s="16" t="s">
        <v>11</v>
      </c>
      <c r="I95" s="16" t="s">
        <v>11</v>
      </c>
      <c r="J95" s="16" t="s">
        <v>11</v>
      </c>
      <c r="K95" s="16" t="s">
        <v>11</v>
      </c>
    </row>
    <row r="96" spans="1:11" ht="75" customHeight="1" x14ac:dyDescent="0.25">
      <c r="A96" s="2" t="s">
        <v>27</v>
      </c>
      <c r="B96" s="67" t="s">
        <v>48</v>
      </c>
      <c r="C96" s="60" t="s">
        <v>28</v>
      </c>
      <c r="D96" s="3">
        <f t="shared" ref="D96:F96" si="50">D99-D97</f>
        <v>832.5</v>
      </c>
      <c r="E96" s="3">
        <f t="shared" si="50"/>
        <v>840.83</v>
      </c>
      <c r="F96" s="3">
        <f t="shared" si="50"/>
        <v>784.67000000000007</v>
      </c>
      <c r="G96" s="16" t="s">
        <v>11</v>
      </c>
      <c r="H96" s="16" t="s">
        <v>11</v>
      </c>
      <c r="I96" s="4">
        <f>ROUND((D96+E96+F96)/3,2)</f>
        <v>819.33</v>
      </c>
      <c r="J96" s="16" t="s">
        <v>11</v>
      </c>
      <c r="K96" s="26">
        <f t="shared" ref="K96" si="51">K99-K97</f>
        <v>409666.67</v>
      </c>
    </row>
    <row r="97" spans="1:12" ht="75" customHeight="1" x14ac:dyDescent="0.25">
      <c r="A97" s="2" t="s">
        <v>8</v>
      </c>
      <c r="B97" s="68"/>
      <c r="C97" s="61"/>
      <c r="D97" s="25">
        <f t="shared" ref="D97:F97" si="52">ROUND(D99*D98/(100%+D98),2)</f>
        <v>166.5</v>
      </c>
      <c r="E97" s="25">
        <f t="shared" si="52"/>
        <v>168.17</v>
      </c>
      <c r="F97" s="25">
        <f t="shared" si="52"/>
        <v>156.93</v>
      </c>
      <c r="G97" s="16" t="s">
        <v>11</v>
      </c>
      <c r="H97" s="16" t="s">
        <v>11</v>
      </c>
      <c r="I97" s="5">
        <f>I99-I96</f>
        <v>163.87</v>
      </c>
      <c r="J97" s="16" t="s">
        <v>11</v>
      </c>
      <c r="K97" s="25">
        <f>ROUND(K99*K98/(100%+K98),2)</f>
        <v>81933.33</v>
      </c>
    </row>
    <row r="98" spans="1:12" ht="75" customHeight="1" x14ac:dyDescent="0.25">
      <c r="A98" s="2" t="s">
        <v>10</v>
      </c>
      <c r="B98" s="68"/>
      <c r="C98" s="61"/>
      <c r="D98" s="16">
        <v>0.2</v>
      </c>
      <c r="E98" s="16">
        <v>0.2</v>
      </c>
      <c r="F98" s="31">
        <v>0.2</v>
      </c>
      <c r="G98" s="16" t="s">
        <v>11</v>
      </c>
      <c r="H98" s="16" t="s">
        <v>11</v>
      </c>
      <c r="I98" s="16" t="s">
        <v>11</v>
      </c>
      <c r="J98" s="16" t="s">
        <v>11</v>
      </c>
      <c r="K98" s="20">
        <v>0.2</v>
      </c>
    </row>
    <row r="99" spans="1:12" ht="75" customHeight="1" x14ac:dyDescent="0.25">
      <c r="A99" s="2" t="s">
        <v>26</v>
      </c>
      <c r="B99" s="69"/>
      <c r="C99" s="62"/>
      <c r="D99" s="21">
        <v>999</v>
      </c>
      <c r="E99" s="21">
        <v>1009</v>
      </c>
      <c r="F99" s="21">
        <v>941.6</v>
      </c>
      <c r="G99" s="7">
        <f>_xlfn.STDEV.S(D99,E99,F99)/I99*100</f>
        <v>3.6993457310336542</v>
      </c>
      <c r="H99" s="15">
        <f>(MAX(D99:F99)*100/MIN(D99:F99))-100</f>
        <v>7.158028887000853</v>
      </c>
      <c r="I99" s="5">
        <f>ROUND((D99+E99+F99)/3,2)</f>
        <v>983.2</v>
      </c>
      <c r="J99" s="19">
        <v>1</v>
      </c>
      <c r="K99" s="5">
        <f>ROUND(I99*D100*J99,2)</f>
        <v>491600</v>
      </c>
    </row>
    <row r="100" spans="1:12" x14ac:dyDescent="0.25">
      <c r="A100" s="2" t="s">
        <v>14</v>
      </c>
      <c r="B100" s="16"/>
      <c r="C100" s="16"/>
      <c r="D100" s="66">
        <v>500</v>
      </c>
      <c r="E100" s="66"/>
      <c r="F100" s="66"/>
      <c r="G100" s="16" t="s">
        <v>11</v>
      </c>
      <c r="H100" s="16" t="s">
        <v>11</v>
      </c>
      <c r="I100" s="16" t="s">
        <v>11</v>
      </c>
      <c r="J100" s="16" t="s">
        <v>11</v>
      </c>
      <c r="K100" s="16" t="s">
        <v>11</v>
      </c>
    </row>
    <row r="101" spans="1:12" ht="75" customHeight="1" x14ac:dyDescent="0.25">
      <c r="A101" s="2" t="s">
        <v>27</v>
      </c>
      <c r="B101" s="67" t="s">
        <v>49</v>
      </c>
      <c r="C101" s="60" t="s">
        <v>28</v>
      </c>
      <c r="D101" s="3">
        <f t="shared" ref="D101:F101" si="53">D104-D102</f>
        <v>120.83</v>
      </c>
      <c r="E101" s="3">
        <f t="shared" si="53"/>
        <v>108.33</v>
      </c>
      <c r="F101" s="3">
        <f t="shared" si="53"/>
        <v>103.08</v>
      </c>
      <c r="G101" s="16" t="s">
        <v>11</v>
      </c>
      <c r="H101" s="16" t="s">
        <v>11</v>
      </c>
      <c r="I101" s="4">
        <f>ROUND((D101+E101+F101)/3,2)</f>
        <v>110.75</v>
      </c>
      <c r="J101" s="16" t="s">
        <v>11</v>
      </c>
      <c r="K101" s="26">
        <f t="shared" ref="K101" si="54">K104-K102</f>
        <v>55375</v>
      </c>
    </row>
    <row r="102" spans="1:12" ht="75" customHeight="1" x14ac:dyDescent="0.25">
      <c r="A102" s="2" t="s">
        <v>8</v>
      </c>
      <c r="B102" s="68"/>
      <c r="C102" s="61"/>
      <c r="D102" s="25">
        <f t="shared" ref="D102:F102" si="55">ROUND(D104*D103/(100%+D103),2)</f>
        <v>24.17</v>
      </c>
      <c r="E102" s="25">
        <f t="shared" si="55"/>
        <v>21.67</v>
      </c>
      <c r="F102" s="25">
        <f t="shared" si="55"/>
        <v>20.62</v>
      </c>
      <c r="G102" s="16" t="s">
        <v>11</v>
      </c>
      <c r="H102" s="16" t="s">
        <v>11</v>
      </c>
      <c r="I102" s="5">
        <f>I104-I101</f>
        <v>22.150000000000006</v>
      </c>
      <c r="J102" s="16" t="s">
        <v>11</v>
      </c>
      <c r="K102" s="25">
        <f>ROUND(K104*K103/(100%+K103),2)</f>
        <v>11075</v>
      </c>
    </row>
    <row r="103" spans="1:12" ht="75" customHeight="1" x14ac:dyDescent="0.25">
      <c r="A103" s="2" t="s">
        <v>10</v>
      </c>
      <c r="B103" s="68"/>
      <c r="C103" s="61"/>
      <c r="D103" s="16">
        <v>0.2</v>
      </c>
      <c r="E103" s="16">
        <v>0.2</v>
      </c>
      <c r="F103" s="31">
        <v>0.2</v>
      </c>
      <c r="G103" s="16" t="s">
        <v>11</v>
      </c>
      <c r="H103" s="16" t="s">
        <v>11</v>
      </c>
      <c r="I103" s="16" t="s">
        <v>11</v>
      </c>
      <c r="J103" s="16" t="s">
        <v>11</v>
      </c>
      <c r="K103" s="20">
        <v>0.2</v>
      </c>
    </row>
    <row r="104" spans="1:12" ht="75" customHeight="1" x14ac:dyDescent="0.25">
      <c r="A104" s="2" t="s">
        <v>26</v>
      </c>
      <c r="B104" s="69"/>
      <c r="C104" s="62"/>
      <c r="D104" s="28">
        <v>145</v>
      </c>
      <c r="E104" s="21">
        <v>130</v>
      </c>
      <c r="F104" s="21">
        <v>123.7</v>
      </c>
      <c r="G104" s="7">
        <f>_xlfn.STDEV.S(D104,E104,F104)/I104*100</f>
        <v>8.2333487228263547</v>
      </c>
      <c r="H104" s="27">
        <f>(MAX(D104:F104)*100/MIN(D104:F104))-100</f>
        <v>17.219078415521423</v>
      </c>
      <c r="I104" s="5">
        <f>ROUND((D104+E104+F104)/3,2)</f>
        <v>132.9</v>
      </c>
      <c r="J104" s="19">
        <v>1</v>
      </c>
      <c r="K104" s="5">
        <f>ROUND(I104*D105*J104,2)</f>
        <v>66450</v>
      </c>
    </row>
    <row r="105" spans="1:12" x14ac:dyDescent="0.25">
      <c r="A105" s="2" t="s">
        <v>14</v>
      </c>
      <c r="B105" s="16"/>
      <c r="C105" s="16"/>
      <c r="D105" s="66">
        <v>500</v>
      </c>
      <c r="E105" s="66"/>
      <c r="F105" s="66"/>
      <c r="G105" s="16" t="s">
        <v>11</v>
      </c>
      <c r="H105" s="16" t="s">
        <v>11</v>
      </c>
      <c r="I105" s="16" t="s">
        <v>11</v>
      </c>
      <c r="J105" s="16" t="s">
        <v>11</v>
      </c>
      <c r="K105" s="16" t="s">
        <v>11</v>
      </c>
    </row>
    <row r="106" spans="1:12" s="22" customFormat="1" ht="152.44999999999999" customHeight="1" x14ac:dyDescent="0.25">
      <c r="A106" s="2" t="s">
        <v>12</v>
      </c>
      <c r="B106" s="16" t="s">
        <v>11</v>
      </c>
      <c r="C106" s="16" t="s">
        <v>11</v>
      </c>
      <c r="D106" s="16" t="s">
        <v>11</v>
      </c>
      <c r="E106" s="16" t="s">
        <v>11</v>
      </c>
      <c r="F106" s="16" t="s">
        <v>11</v>
      </c>
      <c r="G106" s="16" t="s">
        <v>11</v>
      </c>
      <c r="H106" s="16" t="s">
        <v>11</v>
      </c>
      <c r="I106" s="16" t="s">
        <v>11</v>
      </c>
      <c r="J106" s="16" t="s">
        <v>11</v>
      </c>
      <c r="K106" s="26">
        <f>K109-K107</f>
        <v>7989655</v>
      </c>
    </row>
    <row r="107" spans="1:12" s="22" customFormat="1" ht="66" customHeight="1" x14ac:dyDescent="0.25">
      <c r="A107" s="2" t="s">
        <v>8</v>
      </c>
      <c r="B107" s="16" t="s">
        <v>11</v>
      </c>
      <c r="C107" s="16" t="s">
        <v>11</v>
      </c>
      <c r="D107" s="16" t="s">
        <v>11</v>
      </c>
      <c r="E107" s="16" t="s">
        <v>11</v>
      </c>
      <c r="F107" s="16" t="s">
        <v>11</v>
      </c>
      <c r="G107" s="16" t="s">
        <v>11</v>
      </c>
      <c r="H107" s="16" t="s">
        <v>11</v>
      </c>
      <c r="I107" s="16" t="s">
        <v>11</v>
      </c>
      <c r="J107" s="16" t="s">
        <v>11</v>
      </c>
      <c r="K107" s="25">
        <f>ROUND(K109*K108/(100%+K108),2)</f>
        <v>1597931</v>
      </c>
    </row>
    <row r="108" spans="1:12" s="22" customFormat="1" ht="50.45" customHeight="1" x14ac:dyDescent="0.25">
      <c r="A108" s="2" t="s">
        <v>10</v>
      </c>
      <c r="B108" s="16" t="s">
        <v>11</v>
      </c>
      <c r="C108" s="16" t="s">
        <v>11</v>
      </c>
      <c r="D108" s="6" t="s">
        <v>11</v>
      </c>
      <c r="E108" s="6" t="s">
        <v>11</v>
      </c>
      <c r="F108" s="6" t="s">
        <v>11</v>
      </c>
      <c r="G108" s="16" t="s">
        <v>11</v>
      </c>
      <c r="H108" s="16" t="s">
        <v>11</v>
      </c>
      <c r="I108" s="16" t="s">
        <v>11</v>
      </c>
      <c r="J108" s="16" t="s">
        <v>11</v>
      </c>
      <c r="K108" s="20">
        <v>0.2</v>
      </c>
    </row>
    <row r="109" spans="1:12" s="22" customFormat="1" ht="155.44999999999999" customHeight="1" x14ac:dyDescent="0.25">
      <c r="A109" s="2" t="s">
        <v>15</v>
      </c>
      <c r="B109" s="16" t="s">
        <v>11</v>
      </c>
      <c r="C109" s="16" t="s">
        <v>11</v>
      </c>
      <c r="D109" s="16" t="s">
        <v>11</v>
      </c>
      <c r="E109" s="16" t="s">
        <v>11</v>
      </c>
      <c r="F109" s="16" t="s">
        <v>11</v>
      </c>
      <c r="G109" s="16" t="s">
        <v>11</v>
      </c>
      <c r="H109" s="16" t="s">
        <v>11</v>
      </c>
      <c r="I109" s="16" t="s">
        <v>11</v>
      </c>
      <c r="J109" s="16" t="s">
        <v>11</v>
      </c>
      <c r="K109" s="3">
        <f>SUMIF(A11:A111,"Цена за единицу товара,  работы, услуги с учетом налога на добавленную стоимость",K11:K111)</f>
        <v>9587586</v>
      </c>
    </row>
    <row r="110" spans="1:12" ht="30" customHeight="1" x14ac:dyDescent="0.25">
      <c r="A110" s="23" t="s">
        <v>5</v>
      </c>
      <c r="B110" s="8" t="s">
        <v>11</v>
      </c>
      <c r="C110" s="8" t="s">
        <v>11</v>
      </c>
      <c r="D110" s="30">
        <v>45995</v>
      </c>
      <c r="E110" s="30">
        <v>45995</v>
      </c>
      <c r="F110" s="30">
        <v>45995</v>
      </c>
      <c r="G110" s="16" t="s">
        <v>11</v>
      </c>
      <c r="H110" s="16" t="s">
        <v>11</v>
      </c>
      <c r="I110" s="4" t="s">
        <v>11</v>
      </c>
      <c r="J110" s="24" t="s">
        <v>11</v>
      </c>
      <c r="K110" s="16" t="s">
        <v>11</v>
      </c>
    </row>
    <row r="111" spans="1:12" ht="33" customHeight="1" x14ac:dyDescent="0.25">
      <c r="A111" s="23" t="s">
        <v>6</v>
      </c>
      <c r="B111" s="16" t="s">
        <v>11</v>
      </c>
      <c r="C111" s="16" t="s">
        <v>11</v>
      </c>
      <c r="D111" s="30">
        <v>46022</v>
      </c>
      <c r="E111" s="30">
        <v>46022</v>
      </c>
      <c r="F111" s="30">
        <v>46022</v>
      </c>
      <c r="G111" s="16" t="s">
        <v>11</v>
      </c>
      <c r="H111" s="16" t="s">
        <v>11</v>
      </c>
      <c r="I111" s="16" t="s">
        <v>11</v>
      </c>
      <c r="J111" s="16" t="s">
        <v>11</v>
      </c>
      <c r="K111" s="16" t="s">
        <v>11</v>
      </c>
    </row>
    <row r="112" spans="1:12" ht="31.5" customHeight="1" x14ac:dyDescent="0.25">
      <c r="A112" s="72" t="s">
        <v>50</v>
      </c>
      <c r="B112" s="72"/>
      <c r="C112" s="72"/>
      <c r="D112" s="72"/>
      <c r="E112" s="72"/>
      <c r="F112" s="72"/>
      <c r="G112" s="72"/>
      <c r="H112" s="72"/>
      <c r="I112" s="72"/>
      <c r="J112" s="72"/>
      <c r="K112" s="72"/>
      <c r="L112" s="34"/>
    </row>
    <row r="113" spans="1:12" ht="24.95" customHeight="1" x14ac:dyDescent="0.3">
      <c r="A113" s="45" t="s">
        <v>21</v>
      </c>
      <c r="B113" s="45"/>
      <c r="C113" s="45"/>
      <c r="D113" s="45"/>
      <c r="E113" s="45"/>
      <c r="F113" s="45"/>
      <c r="G113" s="45"/>
      <c r="H113" s="71"/>
      <c r="I113" s="71"/>
      <c r="J113" s="73" t="s">
        <v>22</v>
      </c>
      <c r="K113" s="73"/>
      <c r="L113" s="9"/>
    </row>
    <row r="114" spans="1:12" ht="27.95" customHeight="1" x14ac:dyDescent="0.3">
      <c r="A114" s="70" t="s">
        <v>51</v>
      </c>
      <c r="B114" s="70"/>
      <c r="C114" s="70"/>
      <c r="D114" s="70"/>
      <c r="E114" s="70"/>
      <c r="F114" s="70"/>
      <c r="G114" s="70"/>
      <c r="H114" s="10"/>
      <c r="I114" s="10"/>
      <c r="J114" s="11"/>
      <c r="K114" s="11"/>
    </row>
    <row r="116" spans="1:12" x14ac:dyDescent="0.3">
      <c r="A116" s="12"/>
      <c r="D116" s="13"/>
    </row>
  </sheetData>
  <mergeCells count="78">
    <mergeCell ref="B101:B104"/>
    <mergeCell ref="C101:C104"/>
    <mergeCell ref="D105:F105"/>
    <mergeCell ref="D100:F100"/>
    <mergeCell ref="D90:F90"/>
    <mergeCell ref="B91:B94"/>
    <mergeCell ref="C91:C94"/>
    <mergeCell ref="D95:F95"/>
    <mergeCell ref="B96:B99"/>
    <mergeCell ref="C96:C99"/>
    <mergeCell ref="D80:F80"/>
    <mergeCell ref="B81:B84"/>
    <mergeCell ref="C81:C84"/>
    <mergeCell ref="D85:F85"/>
    <mergeCell ref="B86:B89"/>
    <mergeCell ref="C86:C89"/>
    <mergeCell ref="D70:F70"/>
    <mergeCell ref="B71:B74"/>
    <mergeCell ref="C71:C74"/>
    <mergeCell ref="D75:F75"/>
    <mergeCell ref="B76:B79"/>
    <mergeCell ref="C76:C79"/>
    <mergeCell ref="D60:F60"/>
    <mergeCell ref="B61:B64"/>
    <mergeCell ref="C61:C64"/>
    <mergeCell ref="D65:F65"/>
    <mergeCell ref="B66:B69"/>
    <mergeCell ref="C66:C69"/>
    <mergeCell ref="D50:F50"/>
    <mergeCell ref="B51:B54"/>
    <mergeCell ref="C51:C54"/>
    <mergeCell ref="D55:F55"/>
    <mergeCell ref="B56:B59"/>
    <mergeCell ref="C56:C59"/>
    <mergeCell ref="D45:F45"/>
    <mergeCell ref="B46:B49"/>
    <mergeCell ref="C46:C49"/>
    <mergeCell ref="D30:F30"/>
    <mergeCell ref="B31:B34"/>
    <mergeCell ref="C31:C34"/>
    <mergeCell ref="D35:F35"/>
    <mergeCell ref="B36:B39"/>
    <mergeCell ref="C36:C39"/>
    <mergeCell ref="D40:F40"/>
    <mergeCell ref="B41:B44"/>
    <mergeCell ref="C41:C44"/>
    <mergeCell ref="A114:G114"/>
    <mergeCell ref="A113:G113"/>
    <mergeCell ref="H113:I113"/>
    <mergeCell ref="A112:K112"/>
    <mergeCell ref="J113:K113"/>
    <mergeCell ref="C11:C14"/>
    <mergeCell ref="I7:I9"/>
    <mergeCell ref="J6:J9"/>
    <mergeCell ref="D25:F25"/>
    <mergeCell ref="B26:B29"/>
    <mergeCell ref="C26:C29"/>
    <mergeCell ref="B16:B19"/>
    <mergeCell ref="D20:F20"/>
    <mergeCell ref="C16:C19"/>
    <mergeCell ref="B21:B24"/>
    <mergeCell ref="C21:C24"/>
    <mergeCell ref="G1:K1"/>
    <mergeCell ref="A2:K2"/>
    <mergeCell ref="B11:B14"/>
    <mergeCell ref="D15:F15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6:C9"/>
    <mergeCell ref="G8:G9"/>
    <mergeCell ref="H8:H9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Екатерина Бурцева</cp:lastModifiedBy>
  <cp:lastPrinted>2023-08-25T13:56:54Z</cp:lastPrinted>
  <dcterms:created xsi:type="dcterms:W3CDTF">2015-08-07T14:00:00Z</dcterms:created>
  <dcterms:modified xsi:type="dcterms:W3CDTF">2025-12-10T16:12:32Z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